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72" windowWidth="11292" windowHeight="6528" activeTab="0"/>
  </bookViews>
  <sheets>
    <sheet name="INTRODUCTION" sheetId="1" r:id="rId1"/>
    <sheet name="SET-UP" sheetId="2" r:id="rId2"/>
    <sheet name="EYEBROW" sheetId="3" r:id="rId3"/>
    <sheet name="HALF ROUND" sheetId="4" r:id="rId4"/>
    <sheet name="FULL ROUND" sheetId="5" r:id="rId5"/>
    <sheet name="Sheet1" sheetId="6" r:id="rId6"/>
    <sheet name="Sheet2" sheetId="7" r:id="rId7"/>
    <sheet name="Sheet3" sheetId="8" r:id="rId8"/>
    <sheet name="Sheet4" sheetId="9" r:id="rId9"/>
  </sheets>
  <definedNames>
    <definedName name="_xlnm.Print_Area" localSheetId="2">'EYEBROW'!$B$11:$K$15</definedName>
    <definedName name="_xlnm.Print_Area" localSheetId="4">'FULL ROUND'!$B$11:$K$15</definedName>
    <definedName name="_xlnm.Print_Area" localSheetId="3">'HALF ROUND'!$B$11:$K$15</definedName>
    <definedName name="_xlnm.Print_Area" localSheetId="0">'INTRODUCTION'!$B$3:$J$25</definedName>
    <definedName name="_xlnm.Print_Area" localSheetId="1">'SET-UP'!$C$2:$F$26</definedName>
    <definedName name="_xlnm.Print_Area" localSheetId="5">'Sheet1'!$B$7:$M$30</definedName>
    <definedName name="_xlnm.Print_Area" localSheetId="7">'Sheet3'!$B$5:$I$47</definedName>
    <definedName name="Z_E88D0D83_8EB2_11D7_8CA9_00055DD09EBD_.wvu.PrintArea" localSheetId="2" hidden="1">'EYEBROW'!$B$11:$K$15</definedName>
    <definedName name="Z_E88D0D83_8EB2_11D7_8CA9_00055DD09EBD_.wvu.PrintArea" localSheetId="4" hidden="1">'FULL ROUND'!$B$11:$K$15</definedName>
    <definedName name="Z_E88D0D83_8EB2_11D7_8CA9_00055DD09EBD_.wvu.PrintArea" localSheetId="3" hidden="1">'HALF ROUND'!$B$11:$K$15</definedName>
    <definedName name="Z_E88D0D83_8EB2_11D7_8CA9_00055DD09EBD_.wvu.PrintArea" localSheetId="0" hidden="1">'INTRODUCTION'!$B$3:$J$25</definedName>
    <definedName name="Z_E88D0D83_8EB2_11D7_8CA9_00055DD09EBD_.wvu.PrintArea" localSheetId="1" hidden="1">'SET-UP'!$C$2:$F$26</definedName>
  </definedNames>
  <calcPr fullCalcOnLoad="1"/>
</workbook>
</file>

<file path=xl/comments1.xml><?xml version="1.0" encoding="utf-8"?>
<comments xmlns="http://schemas.openxmlformats.org/spreadsheetml/2006/main">
  <authors>
    <author>Tami Swindell</author>
  </authors>
  <commentList>
    <comment ref="I4" authorId="0">
      <text>
        <r>
          <rPr>
            <b/>
            <i/>
            <sz val="10"/>
            <rFont val="Tahoma"/>
            <family val="0"/>
          </rPr>
          <t xml:space="preserve">
All material has been carefully compiled and thoroughly checked.  However, no responsibility for possible error can be assumed.</t>
        </r>
      </text>
    </comment>
  </commentList>
</comments>
</file>

<file path=xl/comments2.xml><?xml version="1.0" encoding="utf-8"?>
<comments xmlns="http://schemas.openxmlformats.org/spreadsheetml/2006/main">
  <authors>
    <author>Tami Swindell</author>
    <author>TopTrim</author>
  </authors>
  <commentList>
    <comment ref="D3" authorId="0">
      <text>
        <r>
          <rPr>
            <b/>
            <i/>
            <sz val="10"/>
            <rFont val="Tahoma"/>
            <family val="0"/>
          </rPr>
          <t xml:space="preserve">ENTER THE WIDTH OF THE OPENING TO BE TRIMMED
</t>
        </r>
      </text>
    </comment>
    <comment ref="D5" authorId="0">
      <text>
        <r>
          <rPr>
            <b/>
            <i/>
            <sz val="10"/>
            <rFont val="Tahoma"/>
            <family val="0"/>
          </rPr>
          <t xml:space="preserve">ENTER THE RISE FROM THE MIDPOINT OF THE WIDTH TO THE TOP OF THE OPENING TO BE TRIMMED
</t>
        </r>
      </text>
    </comment>
    <comment ref="E7" authorId="0">
      <text>
        <r>
          <rPr>
            <b/>
            <i/>
            <sz val="10"/>
            <rFont val="Tahoma"/>
            <family val="0"/>
          </rPr>
          <t xml:space="preserve">ENTER THE INSIDE DIAMETER OF THE OPENING WHEN MAKING A FULL ROUND MOULDING
</t>
        </r>
      </text>
    </comment>
    <comment ref="D10" authorId="0">
      <text>
        <r>
          <rPr>
            <b/>
            <i/>
            <sz val="10"/>
            <rFont val="Tahoma"/>
            <family val="0"/>
          </rPr>
          <t xml:space="preserve">ENTER THE FINISHED WIDTH OF THE TRIM
</t>
        </r>
      </text>
    </comment>
    <comment ref="D16" authorId="0">
      <text>
        <r>
          <rPr>
            <b/>
            <i/>
            <sz val="10"/>
            <rFont val="Tahoma"/>
            <family val="0"/>
          </rPr>
          <t xml:space="preserve">ENTER THE KERF SIZE OF THE SAW BLADE
</t>
        </r>
      </text>
    </comment>
    <comment ref="D22" authorId="0">
      <text>
        <r>
          <rPr>
            <b/>
            <i/>
            <sz val="10"/>
            <rFont val="Tahoma"/>
            <family val="0"/>
          </rPr>
          <t xml:space="preserve">ENTER THE AMOUNT OF REVEAL TO BE SHOWN ON THE OPENING TO BE TRIMMED
</t>
        </r>
      </text>
    </comment>
    <comment ref="D13" authorId="0">
      <text>
        <r>
          <rPr>
            <b/>
            <i/>
            <sz val="10"/>
            <rFont val="Tahoma"/>
            <family val="0"/>
          </rPr>
          <t>ENTER THE 'ROUGH' THICKNESS OF THE WOOD TO BE USED</t>
        </r>
      </text>
    </comment>
    <comment ref="F2" authorId="0">
      <text>
        <r>
          <rPr>
            <b/>
            <i/>
            <sz val="14"/>
            <rFont val="Tahoma"/>
            <family val="2"/>
          </rPr>
          <t>ENTER THE SET-UP INFORMATION THEN CHOOSE A MOULDING STYLE</t>
        </r>
        <r>
          <rPr>
            <b/>
            <i/>
            <sz val="10"/>
            <rFont val="Tahoma"/>
            <family val="0"/>
          </rPr>
          <t xml:space="preserve">
</t>
        </r>
      </text>
    </comment>
    <comment ref="D19" authorId="0">
      <text>
        <r>
          <rPr>
            <b/>
            <i/>
            <sz val="10"/>
            <rFont val="Tahoma"/>
            <family val="0"/>
          </rPr>
          <t>ENTER THE JOINT LENGTH PLUS ANY AMOUNT OF WOOD REMOVED DURING THE MACHINING OF THE JOINT, IF USING A BUTT JOINT OR BISCUITS ENTER 0 (ZERO)</t>
        </r>
      </text>
    </comment>
    <comment ref="D24" authorId="0">
      <text>
        <r>
          <rPr>
            <b/>
            <i/>
            <sz val="10"/>
            <rFont val="Tahoma"/>
            <family val="0"/>
          </rPr>
          <t xml:space="preserve">ENTER THE AMOUNT OF EXTRA WOOD DESIRED FOR GLUE UP, THIS WILL ALLOW A BUFFER FOR ANY ERROR DURING THE GLUE UP AND MACHINING PROCESSES.  THE AMOUNT ENTERED WILL BE ADDED TO THE INSIDE AND OUTSIDE DIAMETERS OF THE GLUED UP SEGMENTS
</t>
        </r>
      </text>
    </comment>
    <comment ref="M2" authorId="1">
      <text>
        <r>
          <rPr>
            <b/>
            <i/>
            <sz val="10"/>
            <rFont val="Tahoma"/>
            <family val="0"/>
          </rPr>
          <t xml:space="preserve">GRAPHICS COURTEOUS OF 'FORESTER MOULDING &amp; LUMBER, INC.'
</t>
        </r>
      </text>
    </comment>
  </commentList>
</comments>
</file>

<file path=xl/comments3.xml><?xml version="1.0" encoding="utf-8"?>
<comments xmlns="http://schemas.openxmlformats.org/spreadsheetml/2006/main">
  <authors>
    <author>Tami Swindell</author>
    <author>TopTrim</author>
  </authors>
  <commentList>
    <comment ref="C12" authorId="0">
      <text>
        <r>
          <rPr>
            <b/>
            <i/>
            <sz val="10"/>
            <rFont val="Tahoma"/>
            <family val="0"/>
          </rPr>
          <t xml:space="preserve">ENTER DESIRED # OF SEGMENTS
</t>
        </r>
      </text>
    </comment>
    <comment ref="I18" authorId="1">
      <text>
        <r>
          <rPr>
            <b/>
            <i/>
            <sz val="10"/>
            <rFont val="Tahoma"/>
            <family val="0"/>
          </rPr>
          <t xml:space="preserve">WHEN MAKING AN EYEBROW MOULDING, CHOOSING 'NO' MAY NOT BE SUITABLE FOR ALL APPLICATIONS.
</t>
        </r>
      </text>
    </comment>
  </commentList>
</comments>
</file>

<file path=xl/comments4.xml><?xml version="1.0" encoding="utf-8"?>
<comments xmlns="http://schemas.openxmlformats.org/spreadsheetml/2006/main">
  <authors>
    <author>Tami Swindell</author>
    <author>TopTrim</author>
  </authors>
  <commentList>
    <comment ref="C12" authorId="0">
      <text>
        <r>
          <rPr>
            <b/>
            <i/>
            <sz val="10"/>
            <rFont val="Tahoma"/>
            <family val="0"/>
          </rPr>
          <t xml:space="preserve">ENTER DESIRED # OF SEGMENTS
</t>
        </r>
      </text>
    </comment>
    <comment ref="I18" authorId="1">
      <text>
        <r>
          <rPr>
            <b/>
            <i/>
            <sz val="10"/>
            <rFont val="Tahoma"/>
            <family val="0"/>
          </rPr>
          <t xml:space="preserve">WHEN MAKING A HALFROUND MOULDING, CHOOSING 'NO' MAY NOT BE SUITABLE FOR ALL APPLICATIONS.
</t>
        </r>
      </text>
    </comment>
  </commentList>
</comments>
</file>

<file path=xl/comments5.xml><?xml version="1.0" encoding="utf-8"?>
<comments xmlns="http://schemas.openxmlformats.org/spreadsheetml/2006/main">
  <authors>
    <author>Tami Swindell</author>
  </authors>
  <commentList>
    <comment ref="C12" authorId="0">
      <text>
        <r>
          <rPr>
            <b/>
            <i/>
            <sz val="10"/>
            <rFont val="Tahoma"/>
            <family val="0"/>
          </rPr>
          <t xml:space="preserve">ENTER DESIRED # OF SEGMENTS
</t>
        </r>
      </text>
    </comment>
  </commentList>
</comments>
</file>

<file path=xl/comments6.xml><?xml version="1.0" encoding="utf-8"?>
<comments xmlns="http://schemas.openxmlformats.org/spreadsheetml/2006/main">
  <authors>
    <author>TopTrim</author>
  </authors>
  <commentList>
    <comment ref="H36" authorId="0">
      <text>
        <r>
          <rPr>
            <b/>
            <i/>
            <sz val="10"/>
            <rFont val="Tahoma"/>
            <family val="2"/>
          </rPr>
          <t>ENTER YOUR SHOP RATE</t>
        </r>
      </text>
    </comment>
    <comment ref="H43" authorId="0">
      <text>
        <r>
          <rPr>
            <b/>
            <i/>
            <sz val="10"/>
            <rFont val="Tahoma"/>
            <family val="2"/>
          </rPr>
          <t>ENTER YOUR SALES TAX RATE, USE DECIMALS, EX: .05 IS EQUAL TO 5%</t>
        </r>
      </text>
    </comment>
    <comment ref="K36" authorId="0">
      <text>
        <r>
          <rPr>
            <b/>
            <i/>
            <sz val="10"/>
            <rFont val="Tahoma"/>
            <family val="2"/>
          </rPr>
          <t>ENTER THE TIME IN MINUTES NEEDED TO PERFORM EACH TASK</t>
        </r>
        <r>
          <rPr>
            <b/>
            <sz val="8"/>
            <rFont val="Tahoma"/>
            <family val="0"/>
          </rPr>
          <t xml:space="preserve">
</t>
        </r>
      </text>
    </comment>
    <comment ref="J36" authorId="0">
      <text>
        <r>
          <rPr>
            <b/>
            <i/>
            <sz val="10"/>
            <rFont val="Tahoma"/>
            <family val="2"/>
          </rPr>
          <t xml:space="preserve">ENTER ALL JOB TASKS NEEDED TO CREATE ONE SEGMENT </t>
        </r>
        <r>
          <rPr>
            <b/>
            <sz val="8"/>
            <rFont val="Tahoma"/>
            <family val="0"/>
          </rPr>
          <t xml:space="preserve">
</t>
        </r>
      </text>
    </comment>
    <comment ref="H50" authorId="0">
      <text>
        <r>
          <rPr>
            <b/>
            <i/>
            <sz val="10"/>
            <rFont val="Tahoma"/>
            <family val="2"/>
          </rPr>
          <t>ENTER THE COST OF CUSTOM MADE PROFILE KNIVES, IF USING STANDARD KNIVES ENTER ZERO OR A RESHARPENING FEE</t>
        </r>
      </text>
    </comment>
    <comment ref="H58" authorId="0">
      <text>
        <r>
          <rPr>
            <b/>
            <i/>
            <sz val="10"/>
            <rFont val="Tahoma"/>
            <family val="2"/>
          </rPr>
          <t>ENTER EXTRA AMOUNT OF LUMBER NEEDED FOR CULLS, KNOTS, SPLITS, ETC…ENTER AS A DECIMAL</t>
        </r>
        <r>
          <rPr>
            <b/>
            <sz val="8"/>
            <rFont val="Tahoma"/>
            <family val="0"/>
          </rPr>
          <t xml:space="preserve">
</t>
        </r>
      </text>
    </comment>
    <comment ref="E36" authorId="0">
      <text>
        <r>
          <rPr>
            <b/>
            <i/>
            <sz val="10"/>
            <rFont val="Tahoma"/>
            <family val="2"/>
          </rPr>
          <t>ENTER LUMBER SPECIES</t>
        </r>
        <r>
          <rPr>
            <b/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b/>
            <i/>
            <sz val="10"/>
            <rFont val="Tahoma"/>
            <family val="2"/>
          </rPr>
          <t>ENTER LUMBER COSTS PER BOARD FOOT</t>
        </r>
      </text>
    </comment>
    <comment ref="H30" authorId="0">
      <text>
        <r>
          <rPr>
            <b/>
            <i/>
            <sz val="10"/>
            <rFont val="Tahoma"/>
            <family val="2"/>
          </rPr>
          <t>THIS  IS AN ESTIMATE FOR FINISHED MOULDINGS, ACTUAL CHARGES MAY VARY, SCROLL DOWN TO SET UP PRICING INFORMATION.</t>
        </r>
        <r>
          <rPr>
            <b/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i/>
            <sz val="10"/>
            <rFont val="Tahoma"/>
            <family val="2"/>
          </rPr>
          <t>THIS CALCULATOR WILL CREATE A MOULDING BLANK A LITTLE LONGER TO ALLOW FOR TRIMMING</t>
        </r>
        <r>
          <rPr>
            <b/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b/>
            <i/>
            <sz val="10"/>
            <rFont val="Tahoma"/>
            <family val="2"/>
          </rPr>
          <t>ENTER DIAMETER IN THR 'RISE' COLUMN</t>
        </r>
        <r>
          <rPr>
            <b/>
            <sz val="8"/>
            <rFont val="Tahoma"/>
            <family val="0"/>
          </rPr>
          <t xml:space="preserve">
</t>
        </r>
      </text>
    </comment>
    <comment ref="J42" authorId="0">
      <text>
        <r>
          <rPr>
            <b/>
            <i/>
            <sz val="10"/>
            <rFont val="Tahoma"/>
            <family val="2"/>
          </rPr>
          <t>ENTER ALL JOB TASKS NEEDED TO CREATE A FINISHED MOULDING, DO NOT INCLUDE THE TASKS LISTED ABOVE TO CREATE 'ONE ' SEGMENT</t>
        </r>
        <r>
          <rPr>
            <b/>
            <sz val="8"/>
            <rFont val="Tahoma"/>
            <family val="0"/>
          </rPr>
          <t xml:space="preserve">
</t>
        </r>
      </text>
    </comment>
    <comment ref="K42" authorId="0">
      <text>
        <r>
          <rPr>
            <b/>
            <i/>
            <sz val="10"/>
            <rFont val="Tahoma"/>
            <family val="2"/>
          </rPr>
          <t>ENTER THE TIME IN MINUTES NEEDED TO PERFORM EACH TASK</t>
        </r>
        <r>
          <rPr>
            <b/>
            <sz val="8"/>
            <rFont val="Tahoma"/>
            <family val="0"/>
          </rPr>
          <t xml:space="preserve">
</t>
        </r>
      </text>
    </comment>
    <comment ref="J55" authorId="0">
      <text>
        <r>
          <rPr>
            <b/>
            <i/>
            <sz val="10"/>
            <rFont val="Tahoma"/>
            <family val="2"/>
          </rPr>
          <t>ENTER OTHER COSTS FOR SUPPLIES, ETC...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TopTrim</author>
  </authors>
  <commentList>
    <comment ref="B5" authorId="0">
      <text>
        <r>
          <rPr>
            <b/>
            <i/>
            <sz val="10"/>
            <rFont val="Tahoma"/>
            <family val="2"/>
          </rPr>
          <t>PRINT THIS PAGE TO USE WHEN TAKING MEASUREMENTS AT A JOBSITE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TopTrim</author>
  </authors>
  <commentList>
    <comment ref="H12" authorId="0">
      <text>
        <r>
          <rPr>
            <b/>
            <i/>
            <sz val="10"/>
            <rFont val="Tahoma"/>
            <family val="2"/>
          </rPr>
          <t>TO EDIT A CELL:  CLICK THE CELL, ENTER YOUR INFORMATION, THEN CLICK ANYWHERE IN THE BLACK AREA</t>
        </r>
      </text>
    </comment>
  </commentList>
</comments>
</file>

<file path=xl/sharedStrings.xml><?xml version="1.0" encoding="utf-8"?>
<sst xmlns="http://schemas.openxmlformats.org/spreadsheetml/2006/main" count="302" uniqueCount="81">
  <si>
    <t>'radius millworker' in mind but woodturners, picture</t>
  </si>
  <si>
    <t>or round woodwork will find this software useful!</t>
  </si>
  <si>
    <t xml:space="preserve">framers, contractors or any person involved in curved </t>
  </si>
  <si>
    <t>TRIM</t>
  </si>
  <si>
    <t>WIDTH</t>
  </si>
  <si>
    <t>THICKNESS</t>
  </si>
  <si>
    <t>SAW CUT</t>
  </si>
  <si>
    <t>JOINT</t>
  </si>
  <si>
    <t>LENGTH</t>
  </si>
  <si>
    <t>REVEAL</t>
  </si>
  <si>
    <t>GLUE UP</t>
  </si>
  <si>
    <t>ERROR</t>
  </si>
  <si>
    <t>RISE</t>
  </si>
  <si>
    <t>DIAMETER</t>
  </si>
  <si>
    <t>NO. OF</t>
  </si>
  <si>
    <t>SEGMENTS</t>
  </si>
  <si>
    <t>SEGMENT</t>
  </si>
  <si>
    <t>MITER</t>
  </si>
  <si>
    <t>ANGLE</t>
  </si>
  <si>
    <t>BOARD</t>
  </si>
  <si>
    <t>INSIDE</t>
  </si>
  <si>
    <t>RADIUS</t>
  </si>
  <si>
    <t>OUTSIDE</t>
  </si>
  <si>
    <t>TRIM WIDTH</t>
  </si>
  <si>
    <t>TRIM THICK</t>
  </si>
  <si>
    <t>JOINT LENGTH</t>
  </si>
  <si>
    <t>GLUE ERROR</t>
  </si>
  <si>
    <t>DIA+REV</t>
  </si>
  <si>
    <t>FULL DIA O</t>
  </si>
  <si>
    <t>DIA+TRIM2</t>
  </si>
  <si>
    <t>DO YOU NEED YOUR MOULDING BLANK A LITTLE LONGER TO ALLOW FOR TRIMMING?</t>
  </si>
  <si>
    <t>These calculators are used to determine the segment sizes</t>
  </si>
  <si>
    <t>needed to make radius trim.  They were designed with the</t>
  </si>
  <si>
    <t>mailto: Mike@TopTrim.com</t>
  </si>
  <si>
    <t>You may email any questions or comments to:</t>
  </si>
  <si>
    <t>Copyright  ©</t>
  </si>
  <si>
    <t>SPECIES</t>
  </si>
  <si>
    <t>RADIUS 2</t>
  </si>
  <si>
    <t>RADIUS 1</t>
  </si>
  <si>
    <t># SEG</t>
  </si>
  <si>
    <t>SEG WID.</t>
  </si>
  <si>
    <t>SEG LEN.</t>
  </si>
  <si>
    <t>BRD LEN.</t>
  </si>
  <si>
    <t>"            "</t>
  </si>
  <si>
    <t>BD-FT $$$</t>
  </si>
  <si>
    <t xml:space="preserve">             SEGMENT LENGTH</t>
  </si>
  <si>
    <t xml:space="preserve">                    SEGMENT WIDTH</t>
  </si>
  <si>
    <t xml:space="preserve">                        MITER ANGLE</t>
  </si>
  <si>
    <t>E</t>
  </si>
  <si>
    <t>H</t>
  </si>
  <si>
    <t>F</t>
  </si>
  <si>
    <t>OTHER</t>
  </si>
  <si>
    <t>LOCATION</t>
  </si>
  <si>
    <t>DIA ONLY</t>
  </si>
  <si>
    <t xml:space="preserve">         </t>
  </si>
  <si>
    <t xml:space="preserve">FOR BEST VIEWING YOU SHOULD OPTIMIZE YOUR SCREEN BY </t>
  </si>
  <si>
    <t>PRESSING THE 'OPTIMIZE SCREEN' BUTTON.</t>
  </si>
  <si>
    <t>TO MAKE A MOULDING BLANK, GO TO THE SET-UP PAGE AND ENTER</t>
  </si>
  <si>
    <t>ALL THE SET-UP INFORMATION, CHOOSE A MOULDING STYLE, THEN</t>
  </si>
  <si>
    <t>ENTER THE DESIRED NUMBER OF SEGMENTS FOR YOUR MOULDING.</t>
  </si>
  <si>
    <t xml:space="preserve">SUMMARY TO REVEAL A MULTIPLE-CUT CALCULATOR.  USE THE </t>
  </si>
  <si>
    <t>AND GLUE UP ERROR.  YOU ONLY NEED TO DO THIS ONCE.  'CLICK'</t>
  </si>
  <si>
    <t>DIRECTIONS</t>
  </si>
  <si>
    <t>THE INFORMATION IN THE CALCULATOR.</t>
  </si>
  <si>
    <t>'SET-UP' PAGE TO ENTER YOUR BLADE WIDTH, JOINT LENGTH, REVEAL,</t>
  </si>
  <si>
    <t>ON THE WORD "EYEBROW",  "HALFRND", OR "FULLRND" TO CLEAR</t>
  </si>
  <si>
    <t>'FULL ROUND ONLY'</t>
  </si>
  <si>
    <t>JOB</t>
  </si>
  <si>
    <t>TIME</t>
  </si>
  <si>
    <t>TAX %</t>
  </si>
  <si>
    <t>SHOP $$$</t>
  </si>
  <si>
    <t>OTHER  $$</t>
  </si>
  <si>
    <t>KNIFE $$</t>
  </si>
  <si>
    <t>EXTRA</t>
  </si>
  <si>
    <t>BF</t>
  </si>
  <si>
    <t>$$</t>
  </si>
  <si>
    <t xml:space="preserve">                 ESTIMATED PROJECT COST $$$</t>
  </si>
  <si>
    <t xml:space="preserve">FOR MULTIPLE PIECES 'CLICK' ON THE GRAPHIC ABOVE THE CUTTING </t>
  </si>
  <si>
    <t xml:space="preserve">LOOK  FOR RED COMMENT TABS FOR USEFUL INFORMATION </t>
  </si>
  <si>
    <t>AND TIPS ABOUT USING THESE CALCULATORS.</t>
  </si>
  <si>
    <t xml:space="preserve">               THIS SHEET IS FOR FUTURE UPGRADES.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</si>
</sst>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/16"/>
    <numFmt numFmtId="165" formatCode="#\ ?/32"/>
    <numFmt numFmtId="166" formatCode="0.000"/>
    <numFmt numFmtId="167" formatCode="&quot;$&quot;#,##0.00"/>
    <numFmt numFmtId="168" formatCode="&quot;$&quot;#,##0.000"/>
    <numFmt numFmtId="169" formatCode="#,##0.000"/>
    <numFmt numFmtId="170" formatCode="0.000%"/>
    <numFmt numFmtId="171" formatCode="0.00000000000000%"/>
  </numFmts>
  <fonts count="28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Times New Roman"/>
      <family val="1"/>
    </font>
    <font>
      <b/>
      <i/>
      <sz val="10"/>
      <name val="Tahoma"/>
      <family val="0"/>
    </font>
    <font>
      <b/>
      <sz val="10"/>
      <name val="Times New Roman"/>
      <family val="1"/>
    </font>
    <font>
      <b/>
      <i/>
      <sz val="14"/>
      <name val="Tahoma"/>
      <family val="2"/>
    </font>
    <font>
      <b/>
      <sz val="10"/>
      <color indexed="22"/>
      <name val="Times New Roman"/>
      <family val="1"/>
    </font>
    <font>
      <b/>
      <sz val="9"/>
      <color indexed="22"/>
      <name val="Times New Roman"/>
      <family val="1"/>
    </font>
    <font>
      <sz val="8"/>
      <color indexed="22"/>
      <name val="Times New Roman"/>
      <family val="1"/>
    </font>
    <font>
      <sz val="8"/>
      <color indexed="22"/>
      <name val="Arial"/>
      <family val="2"/>
    </font>
    <font>
      <b/>
      <sz val="10"/>
      <color indexed="22"/>
      <name val="Arial"/>
      <family val="2"/>
    </font>
    <font>
      <b/>
      <sz val="8"/>
      <color indexed="23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0"/>
      <color indexed="12"/>
      <name val="Times New Roman"/>
      <family val="1"/>
    </font>
    <font>
      <b/>
      <u val="single"/>
      <sz val="12"/>
      <name val="Times New Roman"/>
      <family val="1"/>
    </font>
    <font>
      <b/>
      <sz val="8"/>
      <name val="Tahoma"/>
      <family val="0"/>
    </font>
    <font>
      <b/>
      <sz val="12"/>
      <color indexed="22"/>
      <name val="Times New Roman"/>
      <family val="1"/>
    </font>
    <font>
      <b/>
      <i/>
      <sz val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22"/>
      </left>
      <right style="thin">
        <color indexed="22"/>
      </right>
      <top style="medium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5"/>
      </bottom>
    </border>
    <border>
      <left style="medium">
        <color indexed="55"/>
      </left>
      <right style="thin">
        <color indexed="22"/>
      </right>
      <top style="medium">
        <color indexed="55"/>
      </top>
      <bottom style="thin">
        <color indexed="22"/>
      </bottom>
    </border>
    <border>
      <left style="medium">
        <color indexed="55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55"/>
      </left>
      <right style="thin">
        <color indexed="22"/>
      </right>
      <top style="thin">
        <color indexed="22"/>
      </top>
      <bottom style="medium">
        <color indexed="55"/>
      </bottom>
    </border>
    <border>
      <left style="thin">
        <color indexed="22"/>
      </left>
      <right style="medium">
        <color indexed="55"/>
      </right>
      <top style="medium">
        <color indexed="55"/>
      </top>
      <bottom style="thin">
        <color indexed="22"/>
      </bottom>
    </border>
    <border>
      <left style="thin">
        <color indexed="22"/>
      </left>
      <right style="medium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55"/>
      </right>
      <top style="thin">
        <color indexed="22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 quotePrefix="1">
      <alignment horizontal="center"/>
    </xf>
    <xf numFmtId="0" fontId="4" fillId="3" borderId="0" xfId="2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3" fillId="4" borderId="4" xfId="0" applyFont="1" applyFill="1" applyBorder="1" applyAlignment="1">
      <alignment horizontal="left"/>
    </xf>
    <xf numFmtId="0" fontId="4" fillId="4" borderId="0" xfId="20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0" fontId="8" fillId="3" borderId="13" xfId="0" applyFont="1" applyFill="1" applyBorder="1" applyAlignment="1" quotePrefix="1">
      <alignment/>
    </xf>
    <xf numFmtId="0" fontId="8" fillId="3" borderId="10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0" fillId="2" borderId="0" xfId="0" applyFill="1" applyAlignment="1" applyProtection="1">
      <alignment/>
      <protection hidden="1"/>
    </xf>
    <xf numFmtId="165" fontId="1" fillId="2" borderId="0" xfId="0" applyNumberFormat="1" applyFont="1" applyFill="1" applyBorder="1" applyAlignment="1" applyProtection="1">
      <alignment/>
      <protection hidden="1"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 hidden="1"/>
    </xf>
    <xf numFmtId="164" fontId="1" fillId="2" borderId="0" xfId="0" applyNumberFormat="1" applyFont="1" applyFill="1" applyAlignment="1" applyProtection="1">
      <alignment/>
      <protection hidden="1"/>
    </xf>
    <xf numFmtId="165" fontId="1" fillId="2" borderId="0" xfId="0" applyNumberFormat="1" applyFont="1" applyFill="1" applyAlignment="1" applyProtection="1">
      <alignment/>
      <protection hidden="1"/>
    </xf>
    <xf numFmtId="0" fontId="1" fillId="2" borderId="0" xfId="0" applyFont="1" applyFill="1" applyAlignment="1" applyProtection="1" quotePrefix="1">
      <alignment/>
      <protection hidden="1"/>
    </xf>
    <xf numFmtId="166" fontId="0" fillId="4" borderId="0" xfId="0" applyNumberFormat="1" applyFill="1" applyBorder="1" applyAlignment="1">
      <alignment/>
    </xf>
    <xf numFmtId="166" fontId="8" fillId="3" borderId="19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2" fillId="2" borderId="0" xfId="0" applyFont="1" applyFill="1" applyAlignment="1">
      <alignment horizontal="left"/>
    </xf>
    <xf numFmtId="14" fontId="13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7" fillId="2" borderId="0" xfId="0" applyFont="1" applyFill="1" applyAlignment="1">
      <alignment horizontal="center"/>
    </xf>
    <xf numFmtId="0" fontId="17" fillId="3" borderId="20" xfId="0" applyFont="1" applyFill="1" applyBorder="1" applyAlignment="1">
      <alignment horizontal="center"/>
    </xf>
    <xf numFmtId="0" fontId="17" fillId="3" borderId="21" xfId="0" applyFont="1" applyFill="1" applyBorder="1" applyAlignment="1">
      <alignment horizontal="center"/>
    </xf>
    <xf numFmtId="0" fontId="18" fillId="2" borderId="0" xfId="0" applyFont="1" applyFill="1" applyBorder="1" applyAlignment="1">
      <alignment/>
    </xf>
    <xf numFmtId="0" fontId="17" fillId="3" borderId="22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19" fillId="2" borderId="0" xfId="0" applyFont="1" applyFill="1" applyAlignment="1">
      <alignment/>
    </xf>
    <xf numFmtId="0" fontId="19" fillId="2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Border="1" applyAlignment="1" applyProtection="1">
      <alignment horizontal="center"/>
      <protection locked="0"/>
    </xf>
    <xf numFmtId="0" fontId="17" fillId="5" borderId="23" xfId="0" applyFont="1" applyFill="1" applyBorder="1" applyAlignment="1" applyProtection="1">
      <alignment horizontal="center"/>
      <protection locked="0"/>
    </xf>
    <xf numFmtId="0" fontId="17" fillId="5" borderId="24" xfId="0" applyFont="1" applyFill="1" applyBorder="1" applyAlignment="1" applyProtection="1">
      <alignment horizontal="center"/>
      <protection locked="0"/>
    </xf>
    <xf numFmtId="0" fontId="17" fillId="5" borderId="25" xfId="0" applyFont="1" applyFill="1" applyBorder="1" applyAlignment="1" applyProtection="1">
      <alignment horizontal="center"/>
      <protection locked="0"/>
    </xf>
    <xf numFmtId="0" fontId="17" fillId="6" borderId="26" xfId="0" applyFont="1" applyFill="1" applyBorder="1" applyAlignment="1">
      <alignment horizontal="center"/>
    </xf>
    <xf numFmtId="0" fontId="17" fillId="6" borderId="27" xfId="0" applyFont="1" applyFill="1" applyBorder="1" applyAlignment="1">
      <alignment horizontal="center"/>
    </xf>
    <xf numFmtId="0" fontId="17" fillId="6" borderId="28" xfId="0" applyFont="1" applyFill="1" applyBorder="1" applyAlignment="1">
      <alignment horizontal="center"/>
    </xf>
    <xf numFmtId="166" fontId="17" fillId="6" borderId="26" xfId="0" applyNumberFormat="1" applyFont="1" applyFill="1" applyBorder="1" applyAlignment="1" applyProtection="1">
      <alignment horizontal="center"/>
      <protection locked="0"/>
    </xf>
    <xf numFmtId="166" fontId="17" fillId="6" borderId="23" xfId="0" applyNumberFormat="1" applyFont="1" applyFill="1" applyBorder="1" applyAlignment="1" applyProtection="1">
      <alignment horizontal="center"/>
      <protection locked="0"/>
    </xf>
    <xf numFmtId="166" fontId="17" fillId="6" borderId="27" xfId="0" applyNumberFormat="1" applyFont="1" applyFill="1" applyBorder="1" applyAlignment="1" applyProtection="1">
      <alignment horizontal="center"/>
      <protection locked="0"/>
    </xf>
    <xf numFmtId="166" fontId="17" fillId="6" borderId="24" xfId="0" applyNumberFormat="1" applyFont="1" applyFill="1" applyBorder="1" applyAlignment="1" applyProtection="1">
      <alignment horizontal="center"/>
      <protection locked="0"/>
    </xf>
    <xf numFmtId="166" fontId="17" fillId="6" borderId="28" xfId="0" applyNumberFormat="1" applyFont="1" applyFill="1" applyBorder="1" applyAlignment="1" applyProtection="1">
      <alignment horizontal="center"/>
      <protection locked="0"/>
    </xf>
    <xf numFmtId="166" fontId="17" fillId="6" borderId="25" xfId="0" applyNumberFormat="1" applyFont="1" applyFill="1" applyBorder="1" applyAlignment="1" applyProtection="1">
      <alignment horizontal="center"/>
      <protection locked="0"/>
    </xf>
    <xf numFmtId="166" fontId="17" fillId="2" borderId="0" xfId="0" applyNumberFormat="1" applyFont="1" applyFill="1" applyBorder="1" applyAlignment="1" applyProtection="1">
      <alignment horizontal="center"/>
      <protection locked="0"/>
    </xf>
    <xf numFmtId="166" fontId="17" fillId="6" borderId="23" xfId="0" applyNumberFormat="1" applyFont="1" applyFill="1" applyBorder="1" applyAlignment="1" applyProtection="1">
      <alignment horizontal="center"/>
      <protection hidden="1"/>
    </xf>
    <xf numFmtId="166" fontId="17" fillId="6" borderId="24" xfId="0" applyNumberFormat="1" applyFont="1" applyFill="1" applyBorder="1" applyAlignment="1" applyProtection="1">
      <alignment horizontal="center"/>
      <protection hidden="1"/>
    </xf>
    <xf numFmtId="166" fontId="17" fillId="6" borderId="25" xfId="0" applyNumberFormat="1" applyFont="1" applyFill="1" applyBorder="1" applyAlignment="1" applyProtection="1">
      <alignment horizontal="center"/>
      <protection hidden="1"/>
    </xf>
    <xf numFmtId="166" fontId="17" fillId="5" borderId="23" xfId="0" applyNumberFormat="1" applyFont="1" applyFill="1" applyBorder="1" applyAlignment="1" applyProtection="1">
      <alignment horizontal="center"/>
      <protection locked="0"/>
    </xf>
    <xf numFmtId="166" fontId="17" fillId="5" borderId="24" xfId="0" applyNumberFormat="1" applyFont="1" applyFill="1" applyBorder="1" applyAlignment="1" applyProtection="1">
      <alignment horizontal="center"/>
      <protection locked="0"/>
    </xf>
    <xf numFmtId="166" fontId="17" fillId="5" borderId="25" xfId="0" applyNumberFormat="1" applyFont="1" applyFill="1" applyBorder="1" applyAlignment="1" applyProtection="1">
      <alignment horizontal="center"/>
      <protection locked="0"/>
    </xf>
    <xf numFmtId="166" fontId="17" fillId="2" borderId="0" xfId="0" applyNumberFormat="1" applyFont="1" applyFill="1" applyBorder="1" applyAlignment="1">
      <alignment horizontal="center"/>
    </xf>
    <xf numFmtId="166" fontId="17" fillId="7" borderId="23" xfId="0" applyNumberFormat="1" applyFont="1" applyFill="1" applyBorder="1" applyAlignment="1" applyProtection="1">
      <alignment horizontal="center"/>
      <protection hidden="1"/>
    </xf>
    <xf numFmtId="166" fontId="17" fillId="7" borderId="24" xfId="0" applyNumberFormat="1" applyFont="1" applyFill="1" applyBorder="1" applyAlignment="1" applyProtection="1">
      <alignment horizontal="center"/>
      <protection hidden="1"/>
    </xf>
    <xf numFmtId="166" fontId="17" fillId="7" borderId="25" xfId="0" applyNumberFormat="1" applyFont="1" applyFill="1" applyBorder="1" applyAlignment="1" applyProtection="1">
      <alignment horizontal="center"/>
      <protection hidden="1"/>
    </xf>
    <xf numFmtId="166" fontId="17" fillId="2" borderId="0" xfId="0" applyNumberFormat="1" applyFont="1" applyFill="1" applyBorder="1" applyAlignment="1" applyProtection="1">
      <alignment horizontal="center"/>
      <protection hidden="1"/>
    </xf>
    <xf numFmtId="2" fontId="17" fillId="7" borderId="23" xfId="0" applyNumberFormat="1" applyFont="1" applyFill="1" applyBorder="1" applyAlignment="1" applyProtection="1">
      <alignment horizontal="center"/>
      <protection hidden="1"/>
    </xf>
    <xf numFmtId="2" fontId="17" fillId="7" borderId="24" xfId="0" applyNumberFormat="1" applyFont="1" applyFill="1" applyBorder="1" applyAlignment="1" applyProtection="1">
      <alignment horizontal="center"/>
      <protection hidden="1"/>
    </xf>
    <xf numFmtId="2" fontId="17" fillId="7" borderId="25" xfId="0" applyNumberFormat="1" applyFont="1" applyFill="1" applyBorder="1" applyAlignment="1" applyProtection="1">
      <alignment horizontal="center"/>
      <protection hidden="1"/>
    </xf>
    <xf numFmtId="2" fontId="17" fillId="2" borderId="0" xfId="0" applyNumberFormat="1" applyFont="1" applyFill="1" applyBorder="1" applyAlignment="1" applyProtection="1">
      <alignment horizontal="center"/>
      <protection hidden="1"/>
    </xf>
    <xf numFmtId="166" fontId="17" fillId="7" borderId="29" xfId="0" applyNumberFormat="1" applyFont="1" applyFill="1" applyBorder="1" applyAlignment="1" applyProtection="1">
      <alignment horizontal="center"/>
      <protection hidden="1"/>
    </xf>
    <xf numFmtId="166" fontId="17" fillId="7" borderId="30" xfId="0" applyNumberFormat="1" applyFont="1" applyFill="1" applyBorder="1" applyAlignment="1" applyProtection="1">
      <alignment horizontal="center"/>
      <protection hidden="1"/>
    </xf>
    <xf numFmtId="166" fontId="17" fillId="7" borderId="31" xfId="0" applyNumberFormat="1" applyFont="1" applyFill="1" applyBorder="1" applyAlignment="1" applyProtection="1">
      <alignment horizontal="center"/>
      <protection hidden="1"/>
    </xf>
    <xf numFmtId="0" fontId="8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Border="1" applyAlignment="1" quotePrefix="1">
      <alignment horizontal="center"/>
    </xf>
    <xf numFmtId="0" fontId="22" fillId="3" borderId="0" xfId="2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8" fillId="4" borderId="1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3" borderId="6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17" fillId="4" borderId="2" xfId="0" applyFont="1" applyFill="1" applyBorder="1" applyAlignment="1">
      <alignment horizontal="left"/>
    </xf>
    <xf numFmtId="0" fontId="17" fillId="3" borderId="2" xfId="0" applyFont="1" applyFill="1" applyBorder="1" applyAlignment="1">
      <alignment horizontal="left"/>
    </xf>
    <xf numFmtId="0" fontId="17" fillId="3" borderId="7" xfId="0" applyFont="1" applyFill="1" applyBorder="1" applyAlignment="1">
      <alignment horizontal="left"/>
    </xf>
    <xf numFmtId="0" fontId="17" fillId="4" borderId="7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7" fillId="3" borderId="0" xfId="0" applyFont="1" applyFill="1" applyBorder="1" applyAlignment="1" quotePrefix="1">
      <alignment horizontal="left"/>
    </xf>
    <xf numFmtId="0" fontId="17" fillId="6" borderId="32" xfId="0" applyFont="1" applyFill="1" applyBorder="1" applyAlignment="1" applyProtection="1">
      <alignment horizontal="center"/>
      <protection locked="0"/>
    </xf>
    <xf numFmtId="0" fontId="17" fillId="6" borderId="33" xfId="0" applyFont="1" applyFill="1" applyBorder="1" applyAlignment="1" applyProtection="1">
      <alignment horizontal="center"/>
      <protection locked="0"/>
    </xf>
    <xf numFmtId="167" fontId="17" fillId="6" borderId="34" xfId="0" applyNumberFormat="1" applyFont="1" applyFill="1" applyBorder="1" applyAlignment="1" applyProtection="1">
      <alignment horizontal="center"/>
      <protection locked="0"/>
    </xf>
    <xf numFmtId="167" fontId="17" fillId="6" borderId="35" xfId="0" applyNumberFormat="1" applyFont="1" applyFill="1" applyBorder="1" applyAlignment="1" applyProtection="1">
      <alignment horizontal="center"/>
      <protection locked="0"/>
    </xf>
    <xf numFmtId="167" fontId="17" fillId="6" borderId="20" xfId="0" applyNumberFormat="1" applyFont="1" applyFill="1" applyBorder="1" applyAlignment="1" applyProtection="1">
      <alignment horizontal="center"/>
      <protection locked="0"/>
    </xf>
    <xf numFmtId="0" fontId="17" fillId="6" borderId="36" xfId="0" applyFont="1" applyFill="1" applyBorder="1" applyAlignment="1" applyProtection="1">
      <alignment horizontal="center"/>
      <protection locked="0"/>
    </xf>
    <xf numFmtId="0" fontId="17" fillId="6" borderId="34" xfId="0" applyFont="1" applyFill="1" applyBorder="1" applyAlignment="1" applyProtection="1">
      <alignment horizontal="center"/>
      <protection locked="0"/>
    </xf>
    <xf numFmtId="0" fontId="17" fillId="6" borderId="37" xfId="0" applyFont="1" applyFill="1" applyBorder="1" applyAlignment="1" applyProtection="1">
      <alignment horizontal="center"/>
      <protection locked="0"/>
    </xf>
    <xf numFmtId="0" fontId="17" fillId="6" borderId="38" xfId="0" applyFont="1" applyFill="1" applyBorder="1" applyAlignment="1" applyProtection="1">
      <alignment horizontal="center"/>
      <protection locked="0"/>
    </xf>
    <xf numFmtId="10" fontId="17" fillId="6" borderId="20" xfId="0" applyNumberFormat="1" applyFont="1" applyFill="1" applyBorder="1" applyAlignment="1" applyProtection="1">
      <alignment horizontal="center"/>
      <protection locked="0"/>
    </xf>
    <xf numFmtId="167" fontId="17" fillId="6" borderId="39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/>
      <protection hidden="1"/>
    </xf>
    <xf numFmtId="0" fontId="17" fillId="6" borderId="21" xfId="0" applyFont="1" applyFill="1" applyBorder="1" applyAlignment="1">
      <alignment horizontal="center"/>
    </xf>
    <xf numFmtId="0" fontId="17" fillId="6" borderId="40" xfId="0" applyFont="1" applyFill="1" applyBorder="1" applyAlignment="1">
      <alignment horizontal="center"/>
    </xf>
    <xf numFmtId="0" fontId="17" fillId="6" borderId="22" xfId="0" applyFont="1" applyFill="1" applyBorder="1" applyAlignment="1">
      <alignment horizontal="center"/>
    </xf>
    <xf numFmtId="167" fontId="17" fillId="8" borderId="20" xfId="0" applyNumberFormat="1" applyFont="1" applyFill="1" applyBorder="1" applyAlignment="1">
      <alignment horizontal="center"/>
    </xf>
    <xf numFmtId="169" fontId="17" fillId="2" borderId="0" xfId="0" applyNumberFormat="1" applyFont="1" applyFill="1" applyBorder="1" applyAlignment="1" applyProtection="1">
      <alignment horizontal="center"/>
      <protection hidden="1"/>
    </xf>
    <xf numFmtId="167" fontId="17" fillId="2" borderId="0" xfId="0" applyNumberFormat="1" applyFont="1" applyFill="1" applyAlignment="1" applyProtection="1">
      <alignment horizontal="center"/>
      <protection hidden="1"/>
    </xf>
    <xf numFmtId="167" fontId="17" fillId="2" borderId="0" xfId="0" applyNumberFormat="1" applyFont="1" applyFill="1" applyBorder="1" applyAlignment="1" applyProtection="1">
      <alignment horizontal="center"/>
      <protection hidden="1"/>
    </xf>
    <xf numFmtId="166" fontId="8" fillId="0" borderId="11" xfId="0" applyNumberFormat="1" applyFont="1" applyBorder="1" applyAlignment="1" applyProtection="1">
      <alignment horizontal="center"/>
      <protection locked="0"/>
    </xf>
    <xf numFmtId="166" fontId="8" fillId="4" borderId="0" xfId="0" applyNumberFormat="1" applyFont="1" applyFill="1" applyBorder="1" applyAlignment="1">
      <alignment horizontal="center"/>
    </xf>
    <xf numFmtId="0" fontId="8" fillId="0" borderId="41" xfId="0" applyFont="1" applyBorder="1" applyAlignment="1" applyProtection="1">
      <alignment horizontal="center"/>
      <protection hidden="1" locked="0"/>
    </xf>
    <xf numFmtId="166" fontId="8" fillId="0" borderId="42" xfId="0" applyNumberFormat="1" applyFont="1" applyBorder="1" applyAlignment="1" applyProtection="1">
      <alignment horizontal="center"/>
      <protection hidden="1"/>
    </xf>
    <xf numFmtId="2" fontId="8" fillId="0" borderId="42" xfId="0" applyNumberFormat="1" applyFont="1" applyFill="1" applyBorder="1" applyAlignment="1" applyProtection="1">
      <alignment horizontal="center"/>
      <protection hidden="1" locked="0"/>
    </xf>
    <xf numFmtId="166" fontId="8" fillId="0" borderId="43" xfId="0" applyNumberFormat="1" applyFont="1" applyBorder="1" applyAlignment="1" applyProtection="1">
      <alignment horizontal="center"/>
      <protection hidden="1"/>
    </xf>
    <xf numFmtId="2" fontId="8" fillId="0" borderId="42" xfId="0" applyNumberFormat="1" applyFont="1" applyBorder="1" applyAlignment="1" applyProtection="1">
      <alignment horizontal="center"/>
      <protection hidden="1" locked="0"/>
    </xf>
    <xf numFmtId="166" fontId="8" fillId="0" borderId="42" xfId="0" applyNumberFormat="1" applyFont="1" applyFill="1" applyBorder="1" applyAlignment="1" applyProtection="1">
      <alignment horizontal="center"/>
      <protection hidden="1"/>
    </xf>
    <xf numFmtId="2" fontId="8" fillId="0" borderId="42" xfId="0" applyNumberFormat="1" applyFont="1" applyFill="1" applyBorder="1" applyAlignment="1" applyProtection="1">
      <alignment horizontal="center"/>
      <protection hidden="1"/>
    </xf>
    <xf numFmtId="166" fontId="8" fillId="0" borderId="43" xfId="0" applyNumberFormat="1" applyFont="1" applyFill="1" applyBorder="1" applyAlignment="1" applyProtection="1">
      <alignment horizontal="center"/>
      <protection hidden="1"/>
    </xf>
    <xf numFmtId="0" fontId="25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17" fillId="5" borderId="33" xfId="0" applyFont="1" applyFill="1" applyBorder="1" applyAlignment="1" applyProtection="1">
      <alignment horizontal="center"/>
      <protection locked="0"/>
    </xf>
    <xf numFmtId="0" fontId="17" fillId="5" borderId="34" xfId="0" applyFont="1" applyFill="1" applyBorder="1" applyAlignment="1" applyProtection="1">
      <alignment horizontal="center"/>
      <protection locked="0"/>
    </xf>
    <xf numFmtId="0" fontId="17" fillId="7" borderId="33" xfId="0" applyFont="1" applyFill="1" applyBorder="1" applyAlignment="1">
      <alignment horizontal="center"/>
    </xf>
    <xf numFmtId="167" fontId="17" fillId="7" borderId="34" xfId="0" applyNumberFormat="1" applyFont="1" applyFill="1" applyBorder="1" applyAlignment="1" applyProtection="1">
      <alignment horizontal="center"/>
      <protection locked="0"/>
    </xf>
    <xf numFmtId="0" fontId="17" fillId="7" borderId="37" xfId="0" applyFont="1" applyFill="1" applyBorder="1" applyAlignment="1">
      <alignment horizontal="center"/>
    </xf>
    <xf numFmtId="167" fontId="17" fillId="7" borderId="35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hidden="1"/>
    </xf>
    <xf numFmtId="167" fontId="0" fillId="2" borderId="0" xfId="0" applyNumberFormat="1" applyFill="1" applyBorder="1" applyAlignment="1" applyProtection="1">
      <alignment/>
      <protection hidden="1"/>
    </xf>
    <xf numFmtId="4" fontId="0" fillId="2" borderId="0" xfId="0" applyNumberFormat="1" applyFill="1" applyBorder="1" applyAlignment="1" applyProtection="1">
      <alignment/>
      <protection hidden="1"/>
    </xf>
    <xf numFmtId="4" fontId="17" fillId="2" borderId="0" xfId="0" applyNumberFormat="1" applyFont="1" applyFill="1" applyBorder="1" applyAlignment="1" applyProtection="1">
      <alignment horizontal="center"/>
      <protection hidden="1"/>
    </xf>
    <xf numFmtId="167" fontId="0" fillId="2" borderId="0" xfId="0" applyNumberFormat="1" applyFill="1" applyBorder="1" applyAlignment="1">
      <alignment/>
    </xf>
    <xf numFmtId="0" fontId="26" fillId="3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5</xdr:row>
      <xdr:rowOff>133350</xdr:rowOff>
    </xdr:from>
    <xdr:to>
      <xdr:col>8</xdr:col>
      <xdr:colOff>361950</xdr:colOff>
      <xdr:row>10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1724025" y="962025"/>
          <a:ext cx="4276725" cy="771525"/>
        </a:xfrm>
        <a:prstGeom prst="rect"/>
        <a:noFill/>
      </xdr:spPr>
      <xdr:txBody>
        <a:bodyPr fromWordArt="1" wrap="none">
          <a:prstTxWarp prst="textArchUp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Times New Roman"/>
              <a:cs typeface="Times New Roman"/>
            </a:rPr>
            <a:t>SEGMENT SIZER</a:t>
          </a:r>
        </a:p>
      </xdr:txBody>
    </xdr:sp>
    <xdr:clientData/>
  </xdr:twoCellAnchor>
  <xdr:twoCellAnchor>
    <xdr:from>
      <xdr:col>10</xdr:col>
      <xdr:colOff>104775</xdr:colOff>
      <xdr:row>22</xdr:row>
      <xdr:rowOff>57150</xdr:rowOff>
    </xdr:from>
    <xdr:to>
      <xdr:col>11</xdr:col>
      <xdr:colOff>200025</xdr:colOff>
      <xdr:row>24</xdr:row>
      <xdr:rowOff>161925</xdr:rowOff>
    </xdr:to>
    <xdr:sp macro="[0]!setup">
      <xdr:nvSpPr>
        <xdr:cNvPr id="2" name="AutoShape 7"/>
        <xdr:cNvSpPr>
          <a:spLocks/>
        </xdr:cNvSpPr>
      </xdr:nvSpPr>
      <xdr:spPr>
        <a:xfrm>
          <a:off x="6572250" y="4067175"/>
          <a:ext cx="704850" cy="438150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SET-UP</a:t>
          </a:r>
        </a:p>
      </xdr:txBody>
    </xdr:sp>
    <xdr:clientData/>
  </xdr:twoCellAnchor>
  <xdr:twoCellAnchor>
    <xdr:from>
      <xdr:col>4</xdr:col>
      <xdr:colOff>285750</xdr:colOff>
      <xdr:row>8</xdr:row>
      <xdr:rowOff>19050</xdr:rowOff>
    </xdr:from>
    <xdr:to>
      <xdr:col>6</xdr:col>
      <xdr:colOff>276225</xdr:colOff>
      <xdr:row>11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2971800" y="1333500"/>
          <a:ext cx="1724025" cy="466725"/>
        </a:xfrm>
        <a:prstGeom prst="trapezoid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</xdr:row>
      <xdr:rowOff>47625</xdr:rowOff>
    </xdr:from>
    <xdr:to>
      <xdr:col>11</xdr:col>
      <xdr:colOff>85725</xdr:colOff>
      <xdr:row>4</xdr:row>
      <xdr:rowOff>38100</xdr:rowOff>
    </xdr:to>
    <xdr:sp macro="[0]!optimize">
      <xdr:nvSpPr>
        <xdr:cNvPr id="4" name="Rectangle 14"/>
        <xdr:cNvSpPr>
          <a:spLocks/>
        </xdr:cNvSpPr>
      </xdr:nvSpPr>
      <xdr:spPr>
        <a:xfrm>
          <a:off x="6591300" y="381000"/>
          <a:ext cx="571500" cy="323850"/>
        </a:xfrm>
        <a:prstGeom prst="roundRect">
          <a:avLst/>
        </a:prstGeom>
        <a:solidFill>
          <a:srgbClr val="000000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optimize screen</a:t>
          </a:r>
        </a:p>
      </xdr:txBody>
    </xdr:sp>
    <xdr:clientData/>
  </xdr:twoCellAnchor>
  <xdr:twoCellAnchor>
    <xdr:from>
      <xdr:col>10</xdr:col>
      <xdr:colOff>123825</xdr:colOff>
      <xdr:row>5</xdr:row>
      <xdr:rowOff>0</xdr:rowOff>
    </xdr:from>
    <xdr:to>
      <xdr:col>11</xdr:col>
      <xdr:colOff>85725</xdr:colOff>
      <xdr:row>7</xdr:row>
      <xdr:rowOff>0</xdr:rowOff>
    </xdr:to>
    <xdr:sp macro="[0]!goto4">
      <xdr:nvSpPr>
        <xdr:cNvPr id="5" name="Rectangle 15"/>
        <xdr:cNvSpPr>
          <a:spLocks/>
        </xdr:cNvSpPr>
      </xdr:nvSpPr>
      <xdr:spPr>
        <a:xfrm>
          <a:off x="6591300" y="828675"/>
          <a:ext cx="571500" cy="323850"/>
        </a:xfrm>
        <a:prstGeom prst="roundRect">
          <a:avLst/>
        </a:prstGeom>
        <a:solidFill>
          <a:srgbClr val="000000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directions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2</xdr:row>
      <xdr:rowOff>0</xdr:rowOff>
    </xdr:from>
    <xdr:to>
      <xdr:col>12</xdr:col>
      <xdr:colOff>38100</xdr:colOff>
      <xdr:row>4</xdr:row>
      <xdr:rowOff>133350</xdr:rowOff>
    </xdr:to>
    <xdr:pic macro="[0]!eyebrow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581025"/>
          <a:ext cx="1743075" cy="466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14</xdr:row>
      <xdr:rowOff>95250</xdr:rowOff>
    </xdr:from>
    <xdr:to>
      <xdr:col>12</xdr:col>
      <xdr:colOff>38100</xdr:colOff>
      <xdr:row>25</xdr:row>
      <xdr:rowOff>9525</xdr:rowOff>
    </xdr:to>
    <xdr:pic macro="[0]!fullround"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2657475"/>
          <a:ext cx="1743075" cy="17335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4</xdr:row>
      <xdr:rowOff>133350</xdr:rowOff>
    </xdr:from>
    <xdr:to>
      <xdr:col>12</xdr:col>
      <xdr:colOff>38100</xdr:colOff>
      <xdr:row>14</xdr:row>
      <xdr:rowOff>76200</xdr:rowOff>
    </xdr:to>
    <xdr:pic macro="[0]!halfround"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1047750"/>
          <a:ext cx="1743075" cy="15906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171450</xdr:colOff>
      <xdr:row>23</xdr:row>
      <xdr:rowOff>28575</xdr:rowOff>
    </xdr:from>
    <xdr:to>
      <xdr:col>1</xdr:col>
      <xdr:colOff>76200</xdr:colOff>
      <xdr:row>26</xdr:row>
      <xdr:rowOff>0</xdr:rowOff>
    </xdr:to>
    <xdr:sp macro="[0]!intro">
      <xdr:nvSpPr>
        <xdr:cNvPr id="4" name="AutoShape 5"/>
        <xdr:cNvSpPr>
          <a:spLocks/>
        </xdr:cNvSpPr>
      </xdr:nvSpPr>
      <xdr:spPr>
        <a:xfrm>
          <a:off x="171450" y="4086225"/>
          <a:ext cx="800100" cy="466725"/>
        </a:xfrm>
        <a:prstGeom prst="leftArrow">
          <a:avLst>
            <a:gd name="adj1" fmla="val -24324"/>
            <a:gd name="adj2" fmla="val -21740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BACK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22</xdr:row>
      <xdr:rowOff>0</xdr:rowOff>
    </xdr:to>
    <xdr:sp>
      <xdr:nvSpPr>
        <xdr:cNvPr id="5" name="Rectangle 6"/>
        <xdr:cNvSpPr>
          <a:spLocks/>
        </xdr:cNvSpPr>
      </xdr:nvSpPr>
      <xdr:spPr>
        <a:xfrm>
          <a:off x="2209800" y="3724275"/>
          <a:ext cx="7429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6</xdr:col>
      <xdr:colOff>0</xdr:colOff>
      <xdr:row>26</xdr:row>
      <xdr:rowOff>0</xdr:rowOff>
    </xdr:to>
    <xdr:sp>
      <xdr:nvSpPr>
        <xdr:cNvPr id="6" name="Rectangle 7"/>
        <xdr:cNvSpPr>
          <a:spLocks/>
        </xdr:cNvSpPr>
      </xdr:nvSpPr>
      <xdr:spPr>
        <a:xfrm>
          <a:off x="1266825" y="409575"/>
          <a:ext cx="1885950" cy="414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552450</xdr:colOff>
      <xdr:row>3</xdr:row>
      <xdr:rowOff>152400</xdr:rowOff>
    </xdr:from>
    <xdr:ext cx="638175" cy="133350"/>
    <xdr:sp>
      <xdr:nvSpPr>
        <xdr:cNvPr id="7" name="TextBox 22"/>
        <xdr:cNvSpPr txBox="1">
          <a:spLocks noChangeArrowheads="1"/>
        </xdr:cNvSpPr>
      </xdr:nvSpPr>
      <xdr:spPr>
        <a:xfrm>
          <a:off x="5229225" y="895350"/>
          <a:ext cx="63817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808080"/>
              </a:solidFill>
            </a:rPr>
            <a:t>EYEBROW</a:t>
          </a:r>
        </a:p>
      </xdr:txBody>
    </xdr:sp>
    <xdr:clientData/>
  </xdr:oneCellAnchor>
  <xdr:oneCellAnchor>
    <xdr:from>
      <xdr:col>9</xdr:col>
      <xdr:colOff>285750</xdr:colOff>
      <xdr:row>13</xdr:row>
      <xdr:rowOff>38100</xdr:rowOff>
    </xdr:from>
    <xdr:ext cx="1200150" cy="180975"/>
    <xdr:sp>
      <xdr:nvSpPr>
        <xdr:cNvPr id="8" name="TextBox 23"/>
        <xdr:cNvSpPr txBox="1">
          <a:spLocks noChangeArrowheads="1"/>
        </xdr:cNvSpPr>
      </xdr:nvSpPr>
      <xdr:spPr>
        <a:xfrm>
          <a:off x="4962525" y="2438400"/>
          <a:ext cx="1200150" cy="1809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HALF-ROUND</a:t>
          </a:r>
        </a:p>
      </xdr:txBody>
    </xdr:sp>
    <xdr:clientData/>
  </xdr:oneCellAnchor>
  <xdr:oneCellAnchor>
    <xdr:from>
      <xdr:col>9</xdr:col>
      <xdr:colOff>485775</xdr:colOff>
      <xdr:row>21</xdr:row>
      <xdr:rowOff>95250</xdr:rowOff>
    </xdr:from>
    <xdr:ext cx="647700" cy="161925"/>
    <xdr:sp>
      <xdr:nvSpPr>
        <xdr:cNvPr id="9" name="TextBox 24"/>
        <xdr:cNvSpPr txBox="1">
          <a:spLocks noChangeArrowheads="1"/>
        </xdr:cNvSpPr>
      </xdr:nvSpPr>
      <xdr:spPr>
        <a:xfrm>
          <a:off x="5162550" y="3819525"/>
          <a:ext cx="647700" cy="1619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808080"/>
              </a:solidFill>
            </a:rPr>
            <a:t>FULL-ROUND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114300</xdr:rowOff>
    </xdr:from>
    <xdr:to>
      <xdr:col>2</xdr:col>
      <xdr:colOff>695325</xdr:colOff>
      <xdr:row>22</xdr:row>
      <xdr:rowOff>66675</xdr:rowOff>
    </xdr:to>
    <xdr:sp macro="[0]!backeye">
      <xdr:nvSpPr>
        <xdr:cNvPr id="1" name="AutoShape 1"/>
        <xdr:cNvSpPr>
          <a:spLocks noChangeAspect="1"/>
        </xdr:cNvSpPr>
      </xdr:nvSpPr>
      <xdr:spPr>
        <a:xfrm>
          <a:off x="809625" y="3276600"/>
          <a:ext cx="895350" cy="438150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BACK</a:t>
          </a:r>
        </a:p>
      </xdr:txBody>
    </xdr:sp>
    <xdr:clientData/>
  </xdr:twoCellAnchor>
  <xdr:twoCellAnchor editAs="oneCell">
    <xdr:from>
      <xdr:col>4</xdr:col>
      <xdr:colOff>352425</xdr:colOff>
      <xdr:row>4</xdr:row>
      <xdr:rowOff>123825</xdr:rowOff>
    </xdr:from>
    <xdr:to>
      <xdr:col>7</xdr:col>
      <xdr:colOff>314325</xdr:colOff>
      <xdr:row>8</xdr:row>
      <xdr:rowOff>0</xdr:rowOff>
    </xdr:to>
    <xdr:pic macro="[0]!goto1"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71525"/>
          <a:ext cx="2105025" cy="523875"/>
        </a:xfrm>
        <a:prstGeom prst="rect">
          <a:avLst/>
        </a:prstGeom>
        <a:noFill/>
        <a:ln w="76200" cmpd="sng">
          <a:solidFill>
            <a:srgbClr val="808080"/>
          </a:solidFill>
          <a:headEnd type="none"/>
          <a:tailEnd type="none"/>
        </a:ln>
      </xdr:spPr>
    </xdr:pic>
    <xdr:clientData/>
  </xdr:twoCellAnchor>
  <xdr:twoCellAnchor>
    <xdr:from>
      <xdr:col>9</xdr:col>
      <xdr:colOff>276225</xdr:colOff>
      <xdr:row>17</xdr:row>
      <xdr:rowOff>142875</xdr:rowOff>
    </xdr:from>
    <xdr:to>
      <xdr:col>9</xdr:col>
      <xdr:colOff>704850</xdr:colOff>
      <xdr:row>19</xdr:row>
      <xdr:rowOff>38100</xdr:rowOff>
    </xdr:to>
    <xdr:sp macro="[0]!change">
      <xdr:nvSpPr>
        <xdr:cNvPr id="3" name="Rectangle 4"/>
        <xdr:cNvSpPr>
          <a:spLocks/>
        </xdr:cNvSpPr>
      </xdr:nvSpPr>
      <xdr:spPr>
        <a:xfrm>
          <a:off x="6286500" y="2981325"/>
          <a:ext cx="428625" cy="219075"/>
        </a:xfrm>
        <a:prstGeom prst="roundRect">
          <a:avLst/>
        </a:prstGeom>
        <a:solidFill>
          <a:srgbClr val="C0C0C0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YES</a:t>
          </a:r>
        </a:p>
      </xdr:txBody>
    </xdr:sp>
    <xdr:clientData/>
  </xdr:twoCellAnchor>
  <xdr:twoCellAnchor>
    <xdr:from>
      <xdr:col>9</xdr:col>
      <xdr:colOff>266700</xdr:colOff>
      <xdr:row>15</xdr:row>
      <xdr:rowOff>104775</xdr:rowOff>
    </xdr:from>
    <xdr:to>
      <xdr:col>10</xdr:col>
      <xdr:colOff>0</xdr:colOff>
      <xdr:row>17</xdr:row>
      <xdr:rowOff>9525</xdr:rowOff>
    </xdr:to>
    <xdr:sp macro="[0]!Macro8">
      <xdr:nvSpPr>
        <xdr:cNvPr id="4" name="Rectangle 5"/>
        <xdr:cNvSpPr>
          <a:spLocks/>
        </xdr:cNvSpPr>
      </xdr:nvSpPr>
      <xdr:spPr>
        <a:xfrm>
          <a:off x="6276975" y="2619375"/>
          <a:ext cx="447675" cy="228600"/>
        </a:xfrm>
        <a:prstGeom prst="roundRect">
          <a:avLst/>
        </a:prstGeom>
        <a:solidFill>
          <a:srgbClr val="C0C0C0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114300</xdr:rowOff>
    </xdr:from>
    <xdr:to>
      <xdr:col>2</xdr:col>
      <xdr:colOff>695325</xdr:colOff>
      <xdr:row>22</xdr:row>
      <xdr:rowOff>66675</xdr:rowOff>
    </xdr:to>
    <xdr:sp macro="[0]!backhalf">
      <xdr:nvSpPr>
        <xdr:cNvPr id="1" name="AutoShape 1"/>
        <xdr:cNvSpPr>
          <a:spLocks noChangeAspect="1"/>
        </xdr:cNvSpPr>
      </xdr:nvSpPr>
      <xdr:spPr>
        <a:xfrm>
          <a:off x="809625" y="3276600"/>
          <a:ext cx="895350" cy="438150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BACK</a:t>
          </a:r>
        </a:p>
      </xdr:txBody>
    </xdr:sp>
    <xdr:clientData/>
  </xdr:twoCellAnchor>
  <xdr:twoCellAnchor editAs="oneCell">
    <xdr:from>
      <xdr:col>5</xdr:col>
      <xdr:colOff>85725</xdr:colOff>
      <xdr:row>2</xdr:row>
      <xdr:rowOff>9525</xdr:rowOff>
    </xdr:from>
    <xdr:to>
      <xdr:col>6</xdr:col>
      <xdr:colOff>647700</xdr:colOff>
      <xdr:row>9</xdr:row>
      <xdr:rowOff>0</xdr:rowOff>
    </xdr:to>
    <xdr:pic macro="[0]!goto1"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333375"/>
          <a:ext cx="1276350" cy="1123950"/>
        </a:xfrm>
        <a:prstGeom prst="rect">
          <a:avLst/>
        </a:prstGeom>
        <a:solidFill>
          <a:srgbClr val="808080"/>
        </a:solidFill>
        <a:ln w="76200" cmpd="sng">
          <a:solidFill>
            <a:srgbClr val="808080"/>
          </a:solidFill>
          <a:headEnd type="none"/>
          <a:tailEnd type="none"/>
        </a:ln>
      </xdr:spPr>
    </xdr:pic>
    <xdr:clientData/>
  </xdr:twoCellAnchor>
  <xdr:twoCellAnchor>
    <xdr:from>
      <xdr:col>9</xdr:col>
      <xdr:colOff>285750</xdr:colOff>
      <xdr:row>16</xdr:row>
      <xdr:rowOff>0</xdr:rowOff>
    </xdr:from>
    <xdr:to>
      <xdr:col>9</xdr:col>
      <xdr:colOff>695325</xdr:colOff>
      <xdr:row>17</xdr:row>
      <xdr:rowOff>19050</xdr:rowOff>
    </xdr:to>
    <xdr:sp macro="[0]!Macro26">
      <xdr:nvSpPr>
        <xdr:cNvPr id="3" name="Rectangle 14"/>
        <xdr:cNvSpPr>
          <a:spLocks/>
        </xdr:cNvSpPr>
      </xdr:nvSpPr>
      <xdr:spPr>
        <a:xfrm>
          <a:off x="6296025" y="2676525"/>
          <a:ext cx="409575" cy="180975"/>
        </a:xfrm>
        <a:prstGeom prst="roundRect">
          <a:avLst/>
        </a:prstGeom>
        <a:solidFill>
          <a:srgbClr val="C0C0C0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</a:p>
      </xdr:txBody>
    </xdr:sp>
    <xdr:clientData/>
  </xdr:twoCellAnchor>
  <xdr:twoCellAnchor>
    <xdr:from>
      <xdr:col>9</xdr:col>
      <xdr:colOff>285750</xdr:colOff>
      <xdr:row>17</xdr:row>
      <xdr:rowOff>142875</xdr:rowOff>
    </xdr:from>
    <xdr:to>
      <xdr:col>9</xdr:col>
      <xdr:colOff>695325</xdr:colOff>
      <xdr:row>19</xdr:row>
      <xdr:rowOff>9525</xdr:rowOff>
    </xdr:to>
    <xdr:sp macro="[0]!changehalf">
      <xdr:nvSpPr>
        <xdr:cNvPr id="4" name="Rectangle 15"/>
        <xdr:cNvSpPr>
          <a:spLocks/>
        </xdr:cNvSpPr>
      </xdr:nvSpPr>
      <xdr:spPr>
        <a:xfrm>
          <a:off x="6296025" y="2981325"/>
          <a:ext cx="409575" cy="190500"/>
        </a:xfrm>
        <a:prstGeom prst="roundRect">
          <a:avLst/>
        </a:prstGeom>
        <a:solidFill>
          <a:srgbClr val="C0C0C0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YES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114300</xdr:rowOff>
    </xdr:from>
    <xdr:to>
      <xdr:col>2</xdr:col>
      <xdr:colOff>695325</xdr:colOff>
      <xdr:row>22</xdr:row>
      <xdr:rowOff>66675</xdr:rowOff>
    </xdr:to>
    <xdr:sp macro="[0]!backfull">
      <xdr:nvSpPr>
        <xdr:cNvPr id="1" name="AutoShape 1"/>
        <xdr:cNvSpPr>
          <a:spLocks noChangeAspect="1"/>
        </xdr:cNvSpPr>
      </xdr:nvSpPr>
      <xdr:spPr>
        <a:xfrm>
          <a:off x="809625" y="3276600"/>
          <a:ext cx="895350" cy="438150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BACK</a:t>
          </a:r>
        </a:p>
      </xdr:txBody>
    </xdr:sp>
    <xdr:clientData/>
  </xdr:twoCellAnchor>
  <xdr:twoCellAnchor editAs="oneCell">
    <xdr:from>
      <xdr:col>5</xdr:col>
      <xdr:colOff>85725</xdr:colOff>
      <xdr:row>1</xdr:row>
      <xdr:rowOff>28575</xdr:rowOff>
    </xdr:from>
    <xdr:to>
      <xdr:col>6</xdr:col>
      <xdr:colOff>628650</xdr:colOff>
      <xdr:row>8</xdr:row>
      <xdr:rowOff>152400</xdr:rowOff>
    </xdr:to>
    <xdr:pic macro="[0]!goto1"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0500"/>
          <a:ext cx="1257300" cy="1257300"/>
        </a:xfrm>
        <a:prstGeom prst="rect">
          <a:avLst/>
        </a:prstGeom>
        <a:noFill/>
        <a:ln w="76200" cmpd="sng">
          <a:solidFill>
            <a:srgbClr val="80808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28</xdr:row>
      <xdr:rowOff>114300</xdr:rowOff>
    </xdr:from>
    <xdr:to>
      <xdr:col>3</xdr:col>
      <xdr:colOff>171450</xdr:colOff>
      <xdr:row>31</xdr:row>
      <xdr:rowOff>57150</xdr:rowOff>
    </xdr:to>
    <xdr:sp macro="[0]!backeye">
      <xdr:nvSpPr>
        <xdr:cNvPr id="1" name="AutoShape 1"/>
        <xdr:cNvSpPr>
          <a:spLocks noChangeAspect="1"/>
        </xdr:cNvSpPr>
      </xdr:nvSpPr>
      <xdr:spPr>
        <a:xfrm>
          <a:off x="514350" y="4486275"/>
          <a:ext cx="800100" cy="44767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BACK</a:t>
          </a:r>
        </a:p>
      </xdr:txBody>
    </xdr:sp>
    <xdr:clientData fPrintsWithSheet="0"/>
  </xdr:twoCellAnchor>
  <xdr:twoCellAnchor>
    <xdr:from>
      <xdr:col>5</xdr:col>
      <xdr:colOff>523875</xdr:colOff>
      <xdr:row>2</xdr:row>
      <xdr:rowOff>0</xdr:rowOff>
    </xdr:from>
    <xdr:to>
      <xdr:col>9</xdr:col>
      <xdr:colOff>66675</xdr:colOff>
      <xdr:row>5</xdr:row>
      <xdr:rowOff>47625</xdr:rowOff>
    </xdr:to>
    <xdr:sp macro="[0]!goto3">
      <xdr:nvSpPr>
        <xdr:cNvPr id="2" name="AutoShape 2"/>
        <xdr:cNvSpPr>
          <a:spLocks/>
        </xdr:cNvSpPr>
      </xdr:nvSpPr>
      <xdr:spPr>
        <a:xfrm>
          <a:off x="2886075" y="323850"/>
          <a:ext cx="1981200" cy="533400"/>
        </a:xfrm>
        <a:prstGeom prst="trapezoid">
          <a:avLst>
            <a:gd name="adj" fmla="val -31601"/>
          </a:avLst>
        </a:prstGeom>
        <a:blipFill>
          <a:blip r:embed="rId1"/>
          <a:srcRect/>
          <a:stretch>
            <a:fillRect/>
          </a:stretch>
        </a:blip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/>
            <a:t>SEGMENT
VIEW</a:t>
          </a:r>
        </a:p>
      </xdr:txBody>
    </xdr:sp>
    <xdr:clientData/>
  </xdr:twoCellAnchor>
  <xdr:twoCellAnchor>
    <xdr:from>
      <xdr:col>9</xdr:col>
      <xdr:colOff>47625</xdr:colOff>
      <xdr:row>2</xdr:row>
      <xdr:rowOff>9525</xdr:rowOff>
    </xdr:from>
    <xdr:to>
      <xdr:col>9</xdr:col>
      <xdr:colOff>76200</xdr:colOff>
      <xdr:row>5</xdr:row>
      <xdr:rowOff>38100</xdr:rowOff>
    </xdr:to>
    <xdr:sp>
      <xdr:nvSpPr>
        <xdr:cNvPr id="3" name="AutoShape 4"/>
        <xdr:cNvSpPr>
          <a:spLocks/>
        </xdr:cNvSpPr>
      </xdr:nvSpPr>
      <xdr:spPr>
        <a:xfrm flipH="1">
          <a:off x="4848225" y="333375"/>
          <a:ext cx="28575" cy="514350"/>
        </a:xfrm>
        <a:custGeom>
          <a:pathLst>
            <a:path h="53" w="1">
              <a:moveTo>
                <a:pt x="0" y="0"/>
              </a:moveTo>
              <a:lnTo>
                <a:pt x="0" y="53"/>
              </a:lnTo>
            </a:path>
          </a:pathLst>
        </a:custGeom>
        <a:noFill/>
        <a:ln w="19050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</xdr:row>
      <xdr:rowOff>9525</xdr:rowOff>
    </xdr:from>
    <xdr:to>
      <xdr:col>9</xdr:col>
      <xdr:colOff>66675</xdr:colOff>
      <xdr:row>1</xdr:row>
      <xdr:rowOff>9525</xdr:rowOff>
    </xdr:to>
    <xdr:sp>
      <xdr:nvSpPr>
        <xdr:cNvPr id="4" name="Line 5"/>
        <xdr:cNvSpPr>
          <a:spLocks/>
        </xdr:cNvSpPr>
      </xdr:nvSpPr>
      <xdr:spPr>
        <a:xfrm>
          <a:off x="2905125" y="171450"/>
          <a:ext cx="1962150" cy="0"/>
        </a:xfrm>
        <a:prstGeom prst="line">
          <a:avLst/>
        </a:prstGeom>
        <a:noFill/>
        <a:ln w="19050" cmpd="sng">
          <a:solidFill>
            <a:srgbClr val="FFFFFF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</xdr:row>
      <xdr:rowOff>19050</xdr:rowOff>
    </xdr:from>
    <xdr:to>
      <xdr:col>5</xdr:col>
      <xdr:colOff>419100</xdr:colOff>
      <xdr:row>5</xdr:row>
      <xdr:rowOff>28575</xdr:rowOff>
    </xdr:to>
    <xdr:sp>
      <xdr:nvSpPr>
        <xdr:cNvPr id="5" name="Line 7"/>
        <xdr:cNvSpPr>
          <a:spLocks/>
        </xdr:cNvSpPr>
      </xdr:nvSpPr>
      <xdr:spPr>
        <a:xfrm flipH="1">
          <a:off x="2781300" y="342900"/>
          <a:ext cx="0" cy="495300"/>
        </a:xfrm>
        <a:prstGeom prst="line">
          <a:avLst/>
        </a:prstGeom>
        <a:noFill/>
        <a:ln w="19050" cmpd="sng">
          <a:solidFill>
            <a:srgbClr val="FFFFFF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3</xdr:row>
      <xdr:rowOff>47625</xdr:rowOff>
    </xdr:from>
    <xdr:to>
      <xdr:col>9</xdr:col>
      <xdr:colOff>171450</xdr:colOff>
      <xdr:row>4</xdr:row>
      <xdr:rowOff>123825</xdr:rowOff>
    </xdr:to>
    <xdr:sp>
      <xdr:nvSpPr>
        <xdr:cNvPr id="6" name="Arc 8"/>
        <xdr:cNvSpPr>
          <a:spLocks/>
        </xdr:cNvSpPr>
      </xdr:nvSpPr>
      <xdr:spPr>
        <a:xfrm rot="9900000" flipV="1">
          <a:off x="4629150" y="533400"/>
          <a:ext cx="342900" cy="238125"/>
        </a:xfrm>
        <a:prstGeom prst="arc">
          <a:avLst>
            <a:gd name="adj1" fmla="val 6854500"/>
            <a:gd name="adj2" fmla="val 20291134"/>
            <a:gd name="adj3" fmla="val -50000"/>
          </a:avLst>
        </a:prstGeom>
        <a:noFill/>
        <a:ln w="19050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</xdr:row>
      <xdr:rowOff>85725</xdr:rowOff>
    </xdr:from>
    <xdr:to>
      <xdr:col>10</xdr:col>
      <xdr:colOff>9525</xdr:colOff>
      <xdr:row>3</xdr:row>
      <xdr:rowOff>114300</xdr:rowOff>
    </xdr:to>
    <xdr:sp>
      <xdr:nvSpPr>
        <xdr:cNvPr id="7" name="AutoShape 9"/>
        <xdr:cNvSpPr>
          <a:spLocks/>
        </xdr:cNvSpPr>
      </xdr:nvSpPr>
      <xdr:spPr>
        <a:xfrm>
          <a:off x="4905375" y="571500"/>
          <a:ext cx="514350" cy="28575"/>
        </a:xfrm>
        <a:custGeom>
          <a:pathLst>
            <a:path h="1" w="55">
              <a:moveTo>
                <a:pt x="55" y="0"/>
              </a:moveTo>
              <a:lnTo>
                <a:pt x="0" y="0"/>
              </a:lnTo>
            </a:path>
          </a:pathLst>
        </a:custGeom>
        <a:noFill/>
        <a:ln w="19050" cmpd="sng">
          <a:solidFill>
            <a:srgbClr val="FFFF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14</xdr:row>
      <xdr:rowOff>0</xdr:rowOff>
    </xdr:to>
    <xdr:sp macro="[0]!clear1">
      <xdr:nvSpPr>
        <xdr:cNvPr id="8" name="Rectangle 10"/>
        <xdr:cNvSpPr>
          <a:spLocks/>
        </xdr:cNvSpPr>
      </xdr:nvSpPr>
      <xdr:spPr>
        <a:xfrm rot="5400000">
          <a:off x="361950" y="1238250"/>
          <a:ext cx="171450" cy="981075"/>
        </a:xfrm>
        <a:prstGeom prst="rect">
          <a:avLst/>
        </a:prstGeom>
        <a:solidFill>
          <a:srgbClr val="C0C0C0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/>
            <a:t>EYEBROW</a:t>
          </a:r>
        </a:p>
      </xdr:txBody>
    </xdr:sp>
    <xdr:clientData fPrintsWithSheet="0"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21</xdr:row>
      <xdr:rowOff>0</xdr:rowOff>
    </xdr:to>
    <xdr:sp macro="[0]!clear2">
      <xdr:nvSpPr>
        <xdr:cNvPr id="9" name="Rectangle 11"/>
        <xdr:cNvSpPr>
          <a:spLocks/>
        </xdr:cNvSpPr>
      </xdr:nvSpPr>
      <xdr:spPr>
        <a:xfrm rot="5400000">
          <a:off x="361950" y="2314575"/>
          <a:ext cx="171450" cy="981075"/>
        </a:xfrm>
        <a:prstGeom prst="rect">
          <a:avLst/>
        </a:prstGeom>
        <a:solidFill>
          <a:srgbClr val="C0C0C0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/>
            <a:t>HALFRND</a:t>
          </a:r>
        </a:p>
      </xdr:txBody>
    </xdr:sp>
    <xdr:clientData fPrintsWithSheet="0"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28</xdr:row>
      <xdr:rowOff>0</xdr:rowOff>
    </xdr:to>
    <xdr:sp macro="[0]!clear3">
      <xdr:nvSpPr>
        <xdr:cNvPr id="10" name="Rectangle 12"/>
        <xdr:cNvSpPr>
          <a:spLocks/>
        </xdr:cNvSpPr>
      </xdr:nvSpPr>
      <xdr:spPr>
        <a:xfrm rot="5400000">
          <a:off x="361950" y="3390900"/>
          <a:ext cx="171450" cy="981075"/>
        </a:xfrm>
        <a:prstGeom prst="rect">
          <a:avLst/>
        </a:prstGeom>
        <a:solidFill>
          <a:srgbClr val="C0C0C0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/>
            <a:t>FULLRND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66675</xdr:rowOff>
    </xdr:from>
    <xdr:to>
      <xdr:col>2</xdr:col>
      <xdr:colOff>285750</xdr:colOff>
      <xdr:row>26</xdr:row>
      <xdr:rowOff>0</xdr:rowOff>
    </xdr:to>
    <xdr:sp macro="[0]!goto1">
      <xdr:nvSpPr>
        <xdr:cNvPr id="1" name="AutoShape 1"/>
        <xdr:cNvSpPr>
          <a:spLocks/>
        </xdr:cNvSpPr>
      </xdr:nvSpPr>
      <xdr:spPr>
        <a:xfrm>
          <a:off x="609600" y="3962400"/>
          <a:ext cx="895350" cy="419100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BACK</a:t>
          </a:r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152400</xdr:rowOff>
    </xdr:from>
    <xdr:to>
      <xdr:col>1</xdr:col>
      <xdr:colOff>857250</xdr:colOff>
      <xdr:row>3</xdr:row>
      <xdr:rowOff>0</xdr:rowOff>
    </xdr:to>
    <xdr:sp macro="[0]!goto1">
      <xdr:nvSpPr>
        <xdr:cNvPr id="1" name="AutoShape 1"/>
        <xdr:cNvSpPr>
          <a:spLocks/>
        </xdr:cNvSpPr>
      </xdr:nvSpPr>
      <xdr:spPr>
        <a:xfrm>
          <a:off x="504825" y="152400"/>
          <a:ext cx="790575" cy="44767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BACK</a:t>
          </a:r>
        </a:p>
      </xdr:txBody>
    </xdr:sp>
    <xdr:clientData fLocksWithSheet="0"/>
  </xdr:twoCellAnchor>
  <xdr:twoCellAnchor>
    <xdr:from>
      <xdr:col>4</xdr:col>
      <xdr:colOff>0</xdr:colOff>
      <xdr:row>1</xdr:row>
      <xdr:rowOff>0</xdr:rowOff>
    </xdr:from>
    <xdr:to>
      <xdr:col>6</xdr:col>
      <xdr:colOff>0</xdr:colOff>
      <xdr:row>3</xdr:row>
      <xdr:rowOff>0</xdr:rowOff>
    </xdr:to>
    <xdr:sp macro="[0]!PRINTJOBSHEET">
      <xdr:nvSpPr>
        <xdr:cNvPr id="2" name="Rectangle 3"/>
        <xdr:cNvSpPr>
          <a:spLocks/>
        </xdr:cNvSpPr>
      </xdr:nvSpPr>
      <xdr:spPr>
        <a:xfrm>
          <a:off x="2724150" y="190500"/>
          <a:ext cx="2095500" cy="409575"/>
        </a:xfrm>
        <a:prstGeom prst="rect">
          <a:avLst/>
        </a:prstGeom>
        <a:solidFill>
          <a:srgbClr val="C0C0C0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PRESS TO PRINT PAGE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66675</xdr:rowOff>
    </xdr:from>
    <xdr:to>
      <xdr:col>0</xdr:col>
      <xdr:colOff>1133475</xdr:colOff>
      <xdr:row>24</xdr:row>
      <xdr:rowOff>133350</xdr:rowOff>
    </xdr:to>
    <xdr:sp macro="[0]!backtointro">
      <xdr:nvSpPr>
        <xdr:cNvPr id="1" name="AutoShape 1"/>
        <xdr:cNvSpPr>
          <a:spLocks/>
        </xdr:cNvSpPr>
      </xdr:nvSpPr>
      <xdr:spPr>
        <a:xfrm>
          <a:off x="333375" y="4086225"/>
          <a:ext cx="800100" cy="400050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Mike@TopTrim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102"/>
  <sheetViews>
    <sheetView showGridLines="0" showRowColHeaders="0" showZeros="0" tabSelected="1" showOutlineSymbols="0" zoomScaleSheetLayoutView="100" workbookViewId="0" topLeftCell="A1">
      <selection activeCell="A8" sqref="A8"/>
    </sheetView>
  </sheetViews>
  <sheetFormatPr defaultColWidth="9.140625" defaultRowHeight="12.75"/>
  <cols>
    <col min="1" max="1" width="18.7109375" style="0" customWidth="1"/>
    <col min="2" max="2" width="3.28125" style="0" customWidth="1"/>
    <col min="6" max="6" width="16.8515625" style="0" customWidth="1"/>
    <col min="10" max="10" width="3.281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thickBot="1">
      <c r="A3" s="2"/>
      <c r="B3" s="17"/>
      <c r="C3" s="18"/>
      <c r="D3" s="18"/>
      <c r="E3" s="18"/>
      <c r="F3" s="18"/>
      <c r="G3" s="18"/>
      <c r="H3" s="18"/>
      <c r="I3" s="18"/>
      <c r="J3" s="1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20"/>
      <c r="C4" s="3"/>
      <c r="D4" s="4"/>
      <c r="E4" s="4"/>
      <c r="F4" s="4"/>
      <c r="G4" s="4"/>
      <c r="H4" s="4"/>
      <c r="I4" s="5"/>
      <c r="J4" s="2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0"/>
      <c r="C5" s="6"/>
      <c r="D5" s="7"/>
      <c r="E5" s="7"/>
      <c r="F5" s="7"/>
      <c r="G5" s="7"/>
      <c r="H5" s="7"/>
      <c r="I5" s="8"/>
      <c r="J5" s="2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20"/>
      <c r="C6" s="6"/>
      <c r="D6" s="7"/>
      <c r="E6" s="7"/>
      <c r="F6" s="7"/>
      <c r="G6" s="7"/>
      <c r="H6" s="7"/>
      <c r="I6" s="8"/>
      <c r="J6" s="2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20"/>
      <c r="C7" s="6"/>
      <c r="D7" s="7"/>
      <c r="E7" s="7"/>
      <c r="F7" s="9"/>
      <c r="G7" s="7"/>
      <c r="H7" s="7"/>
      <c r="I7" s="8"/>
      <c r="J7" s="2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20"/>
      <c r="C8" s="6"/>
      <c r="D8" s="7"/>
      <c r="E8" s="7"/>
      <c r="F8" s="10"/>
      <c r="G8" s="7"/>
      <c r="H8" s="7"/>
      <c r="I8" s="8"/>
      <c r="J8" s="2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20"/>
      <c r="C9" s="6"/>
      <c r="D9" s="7"/>
      <c r="E9" s="7"/>
      <c r="F9" s="9"/>
      <c r="G9" s="7"/>
      <c r="H9" s="7"/>
      <c r="I9" s="8"/>
      <c r="J9" s="2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20"/>
      <c r="C10" s="6"/>
      <c r="D10" s="7"/>
      <c r="E10" s="7"/>
      <c r="F10" s="7"/>
      <c r="G10" s="7"/>
      <c r="H10" s="7"/>
      <c r="I10" s="8"/>
      <c r="J10" s="2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20"/>
      <c r="C11" s="6"/>
      <c r="D11" s="7"/>
      <c r="E11" s="7"/>
      <c r="F11" s="7"/>
      <c r="G11" s="7"/>
      <c r="H11" s="7"/>
      <c r="I11" s="8"/>
      <c r="J11" s="2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20"/>
      <c r="C12" s="6"/>
      <c r="D12" s="7"/>
      <c r="E12" s="7"/>
      <c r="F12" s="9"/>
      <c r="G12" s="7"/>
      <c r="H12" s="7"/>
      <c r="I12" s="8"/>
      <c r="J12" s="2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>
      <c r="A13" s="2"/>
      <c r="B13" s="20"/>
      <c r="C13" s="6"/>
      <c r="D13" s="7"/>
      <c r="E13" s="7"/>
      <c r="F13" s="11" t="s">
        <v>31</v>
      </c>
      <c r="G13" s="7"/>
      <c r="H13" s="7"/>
      <c r="I13" s="8"/>
      <c r="J13" s="2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>
      <c r="A14" s="2"/>
      <c r="B14" s="20"/>
      <c r="C14" s="6"/>
      <c r="D14" s="7"/>
      <c r="E14" s="7"/>
      <c r="F14" s="11" t="s">
        <v>32</v>
      </c>
      <c r="G14" s="7"/>
      <c r="H14" s="7"/>
      <c r="I14" s="8"/>
      <c r="J14" s="2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>
      <c r="A15" s="2"/>
      <c r="B15" s="20"/>
      <c r="C15" s="6"/>
      <c r="D15" s="7"/>
      <c r="E15" s="7"/>
      <c r="F15" s="12" t="s">
        <v>0</v>
      </c>
      <c r="G15" s="7"/>
      <c r="H15" s="7"/>
      <c r="I15" s="8"/>
      <c r="J15" s="2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>
      <c r="A16" s="2"/>
      <c r="B16" s="20"/>
      <c r="C16" s="6"/>
      <c r="D16" s="7"/>
      <c r="E16" s="7"/>
      <c r="F16" s="11" t="s">
        <v>2</v>
      </c>
      <c r="G16" s="7"/>
      <c r="H16" s="7"/>
      <c r="I16" s="8"/>
      <c r="J16" s="2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>
      <c r="A17" s="2"/>
      <c r="B17" s="20"/>
      <c r="C17" s="6"/>
      <c r="D17" s="7"/>
      <c r="E17" s="7"/>
      <c r="F17" s="11" t="s">
        <v>1</v>
      </c>
      <c r="G17" s="7"/>
      <c r="H17" s="7"/>
      <c r="I17" s="8"/>
      <c r="J17" s="2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20"/>
      <c r="C18" s="6"/>
      <c r="D18" s="7"/>
      <c r="E18" s="7"/>
      <c r="F18" s="7"/>
      <c r="G18" s="7"/>
      <c r="H18" s="7"/>
      <c r="I18" s="8"/>
      <c r="J18" s="2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20"/>
      <c r="C19" s="6"/>
      <c r="D19" s="7"/>
      <c r="E19" s="7"/>
      <c r="F19" s="7"/>
      <c r="G19" s="7"/>
      <c r="H19" s="7"/>
      <c r="I19" s="8"/>
      <c r="J19" s="2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>
      <c r="A20" s="2"/>
      <c r="B20" s="20"/>
      <c r="C20" s="6"/>
      <c r="D20" s="7"/>
      <c r="E20" s="7"/>
      <c r="F20" s="11" t="s">
        <v>34</v>
      </c>
      <c r="G20" s="7"/>
      <c r="H20" s="7"/>
      <c r="I20" s="8"/>
      <c r="J20" s="2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0"/>
      <c r="C21" s="6"/>
      <c r="D21" s="7"/>
      <c r="E21" s="7"/>
      <c r="F21" s="13" t="s">
        <v>33</v>
      </c>
      <c r="G21" s="7"/>
      <c r="H21" s="7"/>
      <c r="I21" s="8"/>
      <c r="J21" s="2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0"/>
      <c r="C22" s="6"/>
      <c r="D22" s="7"/>
      <c r="E22" s="7"/>
      <c r="F22" s="7"/>
      <c r="G22" s="7"/>
      <c r="H22" s="7"/>
      <c r="I22" s="8"/>
      <c r="J22" s="2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0"/>
      <c r="C23" s="6"/>
      <c r="D23" s="7"/>
      <c r="E23" s="7"/>
      <c r="F23" s="7"/>
      <c r="G23" s="7"/>
      <c r="H23" s="7"/>
      <c r="I23" s="8"/>
      <c r="J23" s="2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thickBot="1">
      <c r="A24" s="2"/>
      <c r="B24" s="20"/>
      <c r="C24" s="14"/>
      <c r="D24" s="15"/>
      <c r="E24" s="15"/>
      <c r="F24" s="15"/>
      <c r="G24" s="15"/>
      <c r="H24" s="15"/>
      <c r="I24" s="16"/>
      <c r="J24" s="2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thickBot="1">
      <c r="A25" s="2"/>
      <c r="B25" s="22"/>
      <c r="C25" s="23"/>
      <c r="D25" s="23"/>
      <c r="E25" s="23"/>
      <c r="F25" s="23"/>
      <c r="G25" s="23"/>
      <c r="H25" s="23"/>
      <c r="I25" s="23"/>
      <c r="J25" s="2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52"/>
      <c r="C26" s="53" t="s">
        <v>35</v>
      </c>
      <c r="D26" s="54">
        <f ca="1">TODAY()</f>
        <v>37922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2" ht="12.75">
      <c r="H102" s="1"/>
    </row>
  </sheetData>
  <sheetProtection password="C4F2" sheet="1" objects="1" scenarios="1"/>
  <hyperlinks>
    <hyperlink ref="F21" r:id="rId1" display="mailto: Mike@TopTrim.com"/>
  </hyperlinks>
  <printOptions horizontalCentered="1"/>
  <pageMargins left="0.75" right="0.75" top="3.5" bottom="0.65" header="0.5" footer="0.5"/>
  <pageSetup blackAndWhite="1" fitToHeight="1" fitToWidth="1" horizontalDpi="204" verticalDpi="204" orientation="portrait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47"/>
  <sheetViews>
    <sheetView showGridLines="0" showRowColHeaders="0" workbookViewId="0" topLeftCell="A1">
      <selection activeCell="A4" sqref="A4"/>
    </sheetView>
  </sheetViews>
  <sheetFormatPr defaultColWidth="9.140625" defaultRowHeight="12.75"/>
  <cols>
    <col min="1" max="1" width="13.421875" style="0" customWidth="1"/>
    <col min="2" max="2" width="5.57421875" style="0" customWidth="1"/>
    <col min="3" max="3" width="3.00390625" style="0" customWidth="1"/>
    <col min="4" max="5" width="11.140625" style="0" customWidth="1"/>
    <col min="6" max="6" width="3.00390625" style="0" customWidth="1"/>
    <col min="8" max="8" width="10.7109375" style="0" customWidth="1"/>
    <col min="9" max="9" width="3.00390625" style="0" customWidth="1"/>
    <col min="10" max="10" width="11.7109375" style="0" customWidth="1"/>
    <col min="11" max="11" width="3.00390625" style="0" customWidth="1"/>
    <col min="12" max="12" width="10.8515625" style="0" customWidth="1"/>
    <col min="13" max="13" width="3.00390625" style="0" customWidth="1"/>
    <col min="14" max="14" width="5.57421875" style="0" customWidth="1"/>
  </cols>
  <sheetData>
    <row r="1" spans="1:21" ht="32.2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3.5" customHeight="1">
      <c r="A2" s="2"/>
      <c r="B2" s="2"/>
      <c r="C2" s="17"/>
      <c r="D2" s="18"/>
      <c r="E2" s="18"/>
      <c r="F2" s="19"/>
      <c r="G2" s="2"/>
      <c r="H2" s="2"/>
      <c r="I2" s="17"/>
      <c r="J2" s="18"/>
      <c r="K2" s="18"/>
      <c r="L2" s="18"/>
      <c r="M2" s="19"/>
      <c r="N2" s="2"/>
      <c r="O2" s="2"/>
      <c r="P2" s="2"/>
      <c r="Q2" s="2"/>
      <c r="R2" s="2"/>
      <c r="S2" s="2"/>
      <c r="T2" s="2"/>
      <c r="U2" s="2"/>
    </row>
    <row r="3" spans="1:21" ht="12.75">
      <c r="A3" s="2"/>
      <c r="B3" s="2"/>
      <c r="C3" s="20"/>
      <c r="D3" s="31" t="s">
        <v>4</v>
      </c>
      <c r="E3" s="164">
        <v>44</v>
      </c>
      <c r="F3" s="21"/>
      <c r="G3" s="2"/>
      <c r="H3" s="2"/>
      <c r="I3" s="20"/>
      <c r="J3" s="25"/>
      <c r="K3" s="25"/>
      <c r="L3" s="25"/>
      <c r="M3" s="21"/>
      <c r="N3" s="2"/>
      <c r="O3" s="2"/>
      <c r="P3" s="2"/>
      <c r="Q3" s="2"/>
      <c r="R3" s="2"/>
      <c r="S3" s="2"/>
      <c r="T3" s="2"/>
      <c r="U3" s="2"/>
    </row>
    <row r="4" spans="1:21" ht="13.5" customHeight="1">
      <c r="A4" s="175"/>
      <c r="B4" s="2"/>
      <c r="C4" s="20"/>
      <c r="D4" s="26"/>
      <c r="E4" s="47"/>
      <c r="F4" s="21"/>
      <c r="G4" s="2"/>
      <c r="H4" s="2"/>
      <c r="I4" s="20"/>
      <c r="J4" s="25"/>
      <c r="K4" s="25"/>
      <c r="L4" s="25"/>
      <c r="M4" s="21"/>
      <c r="N4" s="2"/>
      <c r="O4" s="2"/>
      <c r="P4" s="2"/>
      <c r="Q4" s="2"/>
      <c r="R4" s="2"/>
      <c r="S4" s="2"/>
      <c r="T4" s="2"/>
      <c r="U4" s="2"/>
    </row>
    <row r="5" spans="1:21" ht="12.75">
      <c r="A5" s="2"/>
      <c r="B5" s="2"/>
      <c r="C5" s="20"/>
      <c r="D5" s="31" t="s">
        <v>12</v>
      </c>
      <c r="E5" s="164">
        <v>12</v>
      </c>
      <c r="F5" s="21"/>
      <c r="G5" s="2"/>
      <c r="H5" s="2"/>
      <c r="I5" s="20"/>
      <c r="J5" s="25"/>
      <c r="K5" s="25"/>
      <c r="L5" s="25"/>
      <c r="M5" s="21"/>
      <c r="N5" s="2"/>
      <c r="O5" s="2"/>
      <c r="P5" s="2"/>
      <c r="Q5" s="2"/>
      <c r="R5" s="2"/>
      <c r="S5" s="2"/>
      <c r="T5" s="2"/>
      <c r="U5" s="2"/>
    </row>
    <row r="6" spans="1:21" ht="13.5" customHeight="1">
      <c r="A6" s="2"/>
      <c r="B6" s="2"/>
      <c r="C6" s="20"/>
      <c r="D6" s="26"/>
      <c r="E6" s="47"/>
      <c r="F6" s="21"/>
      <c r="G6" s="2"/>
      <c r="H6" s="2"/>
      <c r="I6" s="20"/>
      <c r="J6" s="25"/>
      <c r="K6" s="25"/>
      <c r="L6" s="25"/>
      <c r="M6" s="21"/>
      <c r="N6" s="2"/>
      <c r="O6" s="2"/>
      <c r="P6" s="2"/>
      <c r="Q6" s="2"/>
      <c r="R6" s="2"/>
      <c r="S6" s="2"/>
      <c r="T6" s="2"/>
      <c r="U6" s="2"/>
    </row>
    <row r="7" spans="1:21" ht="12.75">
      <c r="A7" s="2"/>
      <c r="B7" s="2"/>
      <c r="C7" s="20"/>
      <c r="D7" s="33" t="s">
        <v>66</v>
      </c>
      <c r="E7" s="48"/>
      <c r="F7" s="21"/>
      <c r="G7" s="2"/>
      <c r="H7" s="2"/>
      <c r="I7" s="20"/>
      <c r="J7" s="25"/>
      <c r="K7" s="25"/>
      <c r="L7" s="25"/>
      <c r="M7" s="21"/>
      <c r="N7" s="2"/>
      <c r="O7" s="2"/>
      <c r="P7" s="2"/>
      <c r="Q7" s="2"/>
      <c r="R7" s="2"/>
      <c r="S7" s="2"/>
      <c r="T7" s="2"/>
      <c r="U7" s="2"/>
    </row>
    <row r="8" spans="1:21" ht="12.75">
      <c r="A8" s="2"/>
      <c r="B8" s="2"/>
      <c r="C8" s="20"/>
      <c r="D8" s="32" t="s">
        <v>13</v>
      </c>
      <c r="E8" s="164">
        <v>48</v>
      </c>
      <c r="F8" s="21"/>
      <c r="G8" s="2"/>
      <c r="H8" s="2"/>
      <c r="I8" s="20"/>
      <c r="J8" s="25"/>
      <c r="K8" s="25"/>
      <c r="L8" s="25"/>
      <c r="M8" s="21"/>
      <c r="N8" s="2"/>
      <c r="O8" s="2"/>
      <c r="P8" s="2"/>
      <c r="Q8" s="2"/>
      <c r="R8" s="2"/>
      <c r="S8" s="2"/>
      <c r="T8" s="2"/>
      <c r="U8" s="2"/>
    </row>
    <row r="9" spans="1:21" ht="13.5" customHeight="1">
      <c r="A9" s="2"/>
      <c r="B9" s="2"/>
      <c r="C9" s="20"/>
      <c r="D9" s="26"/>
      <c r="E9" s="165"/>
      <c r="F9" s="21"/>
      <c r="G9" s="2"/>
      <c r="H9" s="2"/>
      <c r="I9" s="20"/>
      <c r="J9" s="25"/>
      <c r="K9" s="25"/>
      <c r="L9" s="25"/>
      <c r="M9" s="21"/>
      <c r="N9" s="2"/>
      <c r="O9" s="2"/>
      <c r="P9" s="2"/>
      <c r="Q9" s="2"/>
      <c r="R9" s="2"/>
      <c r="S9" s="2"/>
      <c r="T9" s="2"/>
      <c r="U9" s="2"/>
    </row>
    <row r="10" spans="1:21" ht="12.75">
      <c r="A10" s="2"/>
      <c r="B10" s="2"/>
      <c r="C10" s="20"/>
      <c r="D10" s="29" t="s">
        <v>3</v>
      </c>
      <c r="E10" s="165"/>
      <c r="F10" s="21"/>
      <c r="G10" s="2"/>
      <c r="H10" s="2"/>
      <c r="I10" s="20"/>
      <c r="J10" s="25"/>
      <c r="K10" s="25"/>
      <c r="L10" s="25"/>
      <c r="M10" s="21"/>
      <c r="N10" s="2"/>
      <c r="O10" s="2"/>
      <c r="P10" s="2"/>
      <c r="Q10" s="2"/>
      <c r="R10" s="2"/>
      <c r="S10" s="2"/>
      <c r="T10" s="2"/>
      <c r="U10" s="2"/>
    </row>
    <row r="11" spans="1:21" ht="12.75">
      <c r="A11" s="2"/>
      <c r="B11" s="2"/>
      <c r="C11" s="20"/>
      <c r="D11" s="30" t="s">
        <v>4</v>
      </c>
      <c r="E11" s="164">
        <v>4</v>
      </c>
      <c r="F11" s="21"/>
      <c r="G11" s="2"/>
      <c r="H11" s="2"/>
      <c r="I11" s="20"/>
      <c r="J11" s="25"/>
      <c r="K11" s="25"/>
      <c r="L11" s="25"/>
      <c r="M11" s="21"/>
      <c r="N11" s="2"/>
      <c r="O11" s="2"/>
      <c r="P11" s="2"/>
      <c r="Q11" s="2"/>
      <c r="R11" s="2"/>
      <c r="S11" s="2"/>
      <c r="T11" s="2"/>
      <c r="U11" s="2"/>
    </row>
    <row r="12" spans="1:21" ht="13.5" customHeight="1">
      <c r="A12" s="2"/>
      <c r="B12" s="2"/>
      <c r="C12" s="20"/>
      <c r="D12" s="28"/>
      <c r="E12" s="165"/>
      <c r="F12" s="21"/>
      <c r="G12" s="2"/>
      <c r="H12" s="2"/>
      <c r="I12" s="20"/>
      <c r="J12" s="25"/>
      <c r="K12" s="25"/>
      <c r="L12" s="25"/>
      <c r="M12" s="21"/>
      <c r="N12" s="2"/>
      <c r="O12" s="2"/>
      <c r="P12" s="2"/>
      <c r="Q12" s="2"/>
      <c r="R12" s="2"/>
      <c r="S12" s="2"/>
      <c r="T12" s="2"/>
      <c r="U12" s="2"/>
    </row>
    <row r="13" spans="1:21" ht="12.75">
      <c r="A13" s="2"/>
      <c r="B13" s="2"/>
      <c r="C13" s="20"/>
      <c r="D13" s="29" t="s">
        <v>3</v>
      </c>
      <c r="E13" s="165"/>
      <c r="F13" s="21"/>
      <c r="G13" s="2"/>
      <c r="H13" s="2"/>
      <c r="I13" s="20"/>
      <c r="J13" s="25"/>
      <c r="K13" s="25"/>
      <c r="L13" s="25"/>
      <c r="M13" s="21"/>
      <c r="N13" s="2"/>
      <c r="O13" s="2"/>
      <c r="P13" s="2"/>
      <c r="Q13" s="2"/>
      <c r="R13" s="2"/>
      <c r="S13" s="2"/>
      <c r="T13" s="2"/>
      <c r="U13" s="2"/>
    </row>
    <row r="14" spans="1:21" ht="12.75">
      <c r="A14" s="2"/>
      <c r="B14" s="2"/>
      <c r="C14" s="20"/>
      <c r="D14" s="30" t="s">
        <v>5</v>
      </c>
      <c r="E14" s="164">
        <v>1</v>
      </c>
      <c r="F14" s="21"/>
      <c r="G14" s="2"/>
      <c r="H14" s="2"/>
      <c r="I14" s="20"/>
      <c r="J14" s="25"/>
      <c r="K14" s="25"/>
      <c r="L14" s="25"/>
      <c r="M14" s="21"/>
      <c r="N14" s="2"/>
      <c r="O14" s="2"/>
      <c r="P14" s="2"/>
      <c r="Q14" s="2"/>
      <c r="R14" s="2"/>
      <c r="S14" s="2"/>
      <c r="T14" s="2"/>
      <c r="U14" s="2"/>
    </row>
    <row r="15" spans="1:21" ht="13.5" customHeight="1">
      <c r="A15" s="2"/>
      <c r="B15" s="2"/>
      <c r="C15" s="20"/>
      <c r="D15" s="26"/>
      <c r="E15" s="165"/>
      <c r="F15" s="21"/>
      <c r="G15" s="2"/>
      <c r="H15" s="2"/>
      <c r="I15" s="20"/>
      <c r="J15" s="25"/>
      <c r="K15" s="25"/>
      <c r="L15" s="25"/>
      <c r="M15" s="21"/>
      <c r="N15" s="2"/>
      <c r="O15" s="2"/>
      <c r="P15" s="2"/>
      <c r="Q15" s="2"/>
      <c r="R15" s="2"/>
      <c r="S15" s="2"/>
      <c r="T15" s="2"/>
      <c r="U15" s="2"/>
    </row>
    <row r="16" spans="1:21" ht="12.75">
      <c r="A16" s="2"/>
      <c r="B16" s="2"/>
      <c r="C16" s="20"/>
      <c r="D16" s="29" t="s">
        <v>6</v>
      </c>
      <c r="E16" s="165"/>
      <c r="F16" s="21"/>
      <c r="G16" s="2"/>
      <c r="H16" s="2"/>
      <c r="I16" s="20"/>
      <c r="J16" s="25"/>
      <c r="K16" s="25"/>
      <c r="L16" s="25"/>
      <c r="M16" s="21"/>
      <c r="N16" s="2"/>
      <c r="O16" s="2"/>
      <c r="P16" s="2"/>
      <c r="Q16" s="2"/>
      <c r="R16" s="2"/>
      <c r="S16" s="2"/>
      <c r="T16" s="2"/>
      <c r="U16" s="2"/>
    </row>
    <row r="17" spans="1:21" ht="12.75">
      <c r="A17" s="2"/>
      <c r="B17" s="2"/>
      <c r="C17" s="20"/>
      <c r="D17" s="30" t="s">
        <v>4</v>
      </c>
      <c r="E17" s="164">
        <v>0.125</v>
      </c>
      <c r="F17" s="21"/>
      <c r="G17" s="2"/>
      <c r="H17" s="2"/>
      <c r="I17" s="20"/>
      <c r="J17" s="25"/>
      <c r="K17" s="25"/>
      <c r="L17" s="25"/>
      <c r="M17" s="21"/>
      <c r="N17" s="2"/>
      <c r="O17" s="2"/>
      <c r="P17" s="2"/>
      <c r="Q17" s="2"/>
      <c r="R17" s="2"/>
      <c r="S17" s="2"/>
      <c r="T17" s="2"/>
      <c r="U17" s="2"/>
    </row>
    <row r="18" spans="1:21" ht="13.5" customHeight="1">
      <c r="A18" s="2"/>
      <c r="B18" s="2"/>
      <c r="C18" s="20"/>
      <c r="D18" s="26"/>
      <c r="E18" s="165"/>
      <c r="F18" s="21"/>
      <c r="G18" s="2"/>
      <c r="H18" s="2"/>
      <c r="I18" s="20"/>
      <c r="J18" s="25"/>
      <c r="K18" s="25"/>
      <c r="L18" s="25"/>
      <c r="M18" s="21"/>
      <c r="N18" s="2"/>
      <c r="O18" s="2"/>
      <c r="P18" s="2"/>
      <c r="Q18" s="2"/>
      <c r="R18" s="2"/>
      <c r="S18" s="2"/>
      <c r="T18" s="2"/>
      <c r="U18" s="2"/>
    </row>
    <row r="19" spans="1:21" ht="12.75">
      <c r="A19" s="2"/>
      <c r="B19" s="2"/>
      <c r="C19" s="20"/>
      <c r="D19" s="29" t="s">
        <v>7</v>
      </c>
      <c r="E19" s="165"/>
      <c r="F19" s="21"/>
      <c r="G19" s="2"/>
      <c r="H19" s="2"/>
      <c r="I19" s="20"/>
      <c r="J19" s="25"/>
      <c r="K19" s="25"/>
      <c r="L19" s="25"/>
      <c r="M19" s="21"/>
      <c r="N19" s="2"/>
      <c r="O19" s="2"/>
      <c r="P19" s="2"/>
      <c r="Q19" s="2"/>
      <c r="R19" s="2"/>
      <c r="S19" s="2"/>
      <c r="T19" s="2"/>
      <c r="U19" s="2"/>
    </row>
    <row r="20" spans="1:21" ht="12.75">
      <c r="A20" s="2"/>
      <c r="B20" s="2"/>
      <c r="C20" s="20"/>
      <c r="D20" s="30" t="s">
        <v>8</v>
      </c>
      <c r="E20" s="164">
        <v>0</v>
      </c>
      <c r="F20" s="21"/>
      <c r="G20" s="2"/>
      <c r="H20" s="2"/>
      <c r="I20" s="20"/>
      <c r="J20" s="25"/>
      <c r="K20" s="25"/>
      <c r="L20" s="25"/>
      <c r="M20" s="21"/>
      <c r="N20" s="2"/>
      <c r="O20" s="2"/>
      <c r="P20" s="2"/>
      <c r="Q20" s="2"/>
      <c r="R20" s="2"/>
      <c r="S20" s="2"/>
      <c r="T20" s="2"/>
      <c r="U20" s="2"/>
    </row>
    <row r="21" spans="1:21" ht="13.5" customHeight="1">
      <c r="A21" s="2"/>
      <c r="B21" s="2"/>
      <c r="C21" s="20"/>
      <c r="D21" s="26"/>
      <c r="E21" s="165"/>
      <c r="F21" s="21"/>
      <c r="G21" s="2"/>
      <c r="H21" s="2"/>
      <c r="I21" s="20"/>
      <c r="J21" s="25"/>
      <c r="K21" s="25"/>
      <c r="L21" s="25"/>
      <c r="M21" s="21"/>
      <c r="N21" s="2"/>
      <c r="O21" s="2"/>
      <c r="P21" s="2"/>
      <c r="Q21" s="2"/>
      <c r="R21" s="2"/>
      <c r="S21" s="2"/>
      <c r="T21" s="2"/>
      <c r="U21" s="2"/>
    </row>
    <row r="22" spans="1:21" ht="12.75" customHeight="1">
      <c r="A22" s="2"/>
      <c r="B22" s="2"/>
      <c r="C22" s="20"/>
      <c r="D22" s="31" t="s">
        <v>9</v>
      </c>
      <c r="E22" s="164">
        <v>0.125</v>
      </c>
      <c r="F22" s="21"/>
      <c r="G22" s="2"/>
      <c r="H22" s="2"/>
      <c r="I22" s="20"/>
      <c r="J22" s="25"/>
      <c r="K22" s="25"/>
      <c r="L22" s="25"/>
      <c r="M22" s="21"/>
      <c r="N22" s="2"/>
      <c r="O22" s="2"/>
      <c r="P22" s="2"/>
      <c r="Q22" s="2"/>
      <c r="R22" s="2"/>
      <c r="S22" s="2"/>
      <c r="T22" s="2"/>
      <c r="U22" s="2"/>
    </row>
    <row r="23" spans="1:21" ht="13.5" customHeight="1">
      <c r="A23" s="2"/>
      <c r="B23" s="2"/>
      <c r="C23" s="20"/>
      <c r="D23" s="26"/>
      <c r="E23" s="165"/>
      <c r="F23" s="21"/>
      <c r="G23" s="2"/>
      <c r="H23" s="2"/>
      <c r="I23" s="20"/>
      <c r="J23" s="25"/>
      <c r="K23" s="25"/>
      <c r="L23" s="25"/>
      <c r="M23" s="21"/>
      <c r="N23" s="2"/>
      <c r="O23" s="2"/>
      <c r="P23" s="2"/>
      <c r="Q23" s="2"/>
      <c r="R23" s="2"/>
      <c r="S23" s="2"/>
      <c r="T23" s="2"/>
      <c r="U23" s="2"/>
    </row>
    <row r="24" spans="1:21" ht="12.75" customHeight="1">
      <c r="A24" s="2"/>
      <c r="B24" s="2"/>
      <c r="C24" s="20"/>
      <c r="D24" s="29" t="s">
        <v>10</v>
      </c>
      <c r="E24" s="165"/>
      <c r="F24" s="21"/>
      <c r="G24" s="2"/>
      <c r="H24" s="2"/>
      <c r="I24" s="20"/>
      <c r="J24" s="25"/>
      <c r="K24" s="25"/>
      <c r="L24" s="25"/>
      <c r="M24" s="21"/>
      <c r="N24" s="2"/>
      <c r="O24" s="2"/>
      <c r="P24" s="2"/>
      <c r="Q24" s="2"/>
      <c r="R24" s="2"/>
      <c r="S24" s="2"/>
      <c r="T24" s="2"/>
      <c r="U24" s="2"/>
    </row>
    <row r="25" spans="1:21" ht="12.75" customHeight="1">
      <c r="A25" s="2"/>
      <c r="B25" s="2"/>
      <c r="C25" s="27"/>
      <c r="D25" s="30" t="s">
        <v>11</v>
      </c>
      <c r="E25" s="164">
        <v>0.25</v>
      </c>
      <c r="F25" s="21"/>
      <c r="G25" s="2"/>
      <c r="H25" s="2"/>
      <c r="I25" s="20"/>
      <c r="J25" s="25"/>
      <c r="K25" s="25"/>
      <c r="L25" s="25"/>
      <c r="M25" s="21"/>
      <c r="N25" s="2"/>
      <c r="O25" s="2"/>
      <c r="P25" s="2"/>
      <c r="Q25" s="2"/>
      <c r="R25" s="2"/>
      <c r="S25" s="2"/>
      <c r="T25" s="2"/>
      <c r="U25" s="2"/>
    </row>
    <row r="26" spans="1:21" ht="13.5" customHeight="1" thickBot="1">
      <c r="A26" s="2"/>
      <c r="B26" s="2"/>
      <c r="C26" s="22"/>
      <c r="D26" s="23"/>
      <c r="E26" s="23"/>
      <c r="F26" s="24"/>
      <c r="G26" s="2"/>
      <c r="H26" s="2"/>
      <c r="I26" s="22"/>
      <c r="J26" s="23"/>
      <c r="K26" s="23"/>
      <c r="L26" s="23"/>
      <c r="M26" s="24"/>
      <c r="N26" s="2"/>
      <c r="O26" s="2"/>
      <c r="P26" s="2"/>
      <c r="Q26" s="2"/>
      <c r="R26" s="2"/>
      <c r="S26" s="2"/>
      <c r="T26" s="2"/>
      <c r="U26" s="2"/>
    </row>
    <row r="27" spans="1:2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</sheetData>
  <sheetProtection password="C4F2" sheet="1" objects="1" scenarios="1"/>
  <printOptions horizontalCentered="1" verticalCentered="1"/>
  <pageMargins left="0.75" right="0.75" top="1" bottom="1" header="0.5" footer="0.5"/>
  <pageSetup blackAndWhite="1" horizontalDpi="204" verticalDpi="204" orientation="portrait" r:id="rId4"/>
  <headerFooter alignWithMargins="0">
    <oddHeader>&amp;CSET-UP INFORMATION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50"/>
  <sheetViews>
    <sheetView showGridLines="0" showRowColHeaders="0" workbookViewId="0" topLeftCell="A1">
      <selection activeCell="A5" sqref="A5"/>
    </sheetView>
  </sheetViews>
  <sheetFormatPr defaultColWidth="9.140625" defaultRowHeight="12.75"/>
  <cols>
    <col min="1" max="1" width="12.140625" style="0" customWidth="1"/>
    <col min="2" max="2" width="3.00390625" style="0" customWidth="1"/>
    <col min="3" max="10" width="10.7109375" style="0" customWidth="1"/>
    <col min="11" max="11" width="3.00390625" style="0" customWidth="1"/>
  </cols>
  <sheetData>
    <row r="1" spans="1:26" ht="12.75">
      <c r="A1" s="43">
        <f>'SET-UP'!E3</f>
        <v>44</v>
      </c>
      <c r="B1" s="43" t="s">
        <v>4</v>
      </c>
      <c r="C1" s="43"/>
      <c r="D1" s="41">
        <f>((A1/2)*(A1/2)+(A2*A2))/(A2*2)</f>
        <v>26.166666666666668</v>
      </c>
      <c r="E1" s="43" t="s">
        <v>21</v>
      </c>
      <c r="F1" s="43"/>
      <c r="G1" s="43"/>
      <c r="H1" s="43">
        <f>TAN(I1)</f>
        <v>0.11720793657127715</v>
      </c>
      <c r="I1" s="44">
        <f>G14*0.017453</f>
        <v>0.11667559511309837</v>
      </c>
      <c r="J1" s="4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43">
        <f>'SET-UP'!E5</f>
        <v>12</v>
      </c>
      <c r="B2" s="43" t="s">
        <v>12</v>
      </c>
      <c r="C2" s="43"/>
      <c r="D2" s="45">
        <f>D1*2</f>
        <v>52.333333333333336</v>
      </c>
      <c r="E2" s="43" t="s">
        <v>13</v>
      </c>
      <c r="F2" s="43"/>
      <c r="G2" s="43"/>
      <c r="H2" s="43"/>
      <c r="I2" s="43"/>
      <c r="J2" s="4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43">
        <f>'SET-UP'!E8</f>
        <v>48</v>
      </c>
      <c r="B3" s="43" t="s">
        <v>13</v>
      </c>
      <c r="C3" s="43"/>
      <c r="D3" s="43">
        <f>A3+(A8*2)</f>
        <v>48.25</v>
      </c>
      <c r="E3" s="43" t="s">
        <v>28</v>
      </c>
      <c r="F3" s="43"/>
      <c r="G3" s="43"/>
      <c r="H3" s="43"/>
      <c r="I3" s="43"/>
      <c r="J3" s="4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43">
        <f>'SET-UP'!E11</f>
        <v>4</v>
      </c>
      <c r="B4" s="43" t="s">
        <v>23</v>
      </c>
      <c r="C4" s="43"/>
      <c r="D4" s="43">
        <f>D5+(A4*2)</f>
        <v>60.583333333333336</v>
      </c>
      <c r="E4" s="43" t="s">
        <v>29</v>
      </c>
      <c r="F4" s="43"/>
      <c r="G4" s="43"/>
      <c r="H4" s="43"/>
      <c r="I4" s="43"/>
      <c r="J4" s="4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43">
        <f>'SET-UP'!E14</f>
        <v>1</v>
      </c>
      <c r="B5" s="43" t="s">
        <v>24</v>
      </c>
      <c r="C5" s="43"/>
      <c r="D5" s="43">
        <f>D2+(A8*2)</f>
        <v>52.583333333333336</v>
      </c>
      <c r="E5" s="43" t="s">
        <v>27</v>
      </c>
      <c r="F5" s="43"/>
      <c r="G5" s="43"/>
      <c r="H5" s="43"/>
      <c r="I5" s="43"/>
      <c r="J5" s="40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43">
        <f>'SET-UP'!E17</f>
        <v>0.125</v>
      </c>
      <c r="B6" s="43" t="s">
        <v>6</v>
      </c>
      <c r="C6" s="43"/>
      <c r="D6" s="43">
        <f>D4+(A4*2)</f>
        <v>68.58333333333334</v>
      </c>
      <c r="E6" s="43"/>
      <c r="F6" s="43"/>
      <c r="G6" s="43"/>
      <c r="H6" s="43"/>
      <c r="I6" s="43"/>
      <c r="J6" s="4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43">
        <f>'SET-UP'!E20</f>
        <v>0</v>
      </c>
      <c r="B7" s="43" t="s">
        <v>25</v>
      </c>
      <c r="C7" s="43"/>
      <c r="D7" s="43">
        <f>A5</f>
        <v>1</v>
      </c>
      <c r="E7" s="43"/>
      <c r="F7" s="43"/>
      <c r="G7" s="43"/>
      <c r="H7" s="43"/>
      <c r="I7" s="43"/>
      <c r="J7" s="4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46">
        <f>'SET-UP'!E22</f>
        <v>0.125</v>
      </c>
      <c r="B8" s="43" t="s">
        <v>9</v>
      </c>
      <c r="C8" s="43"/>
      <c r="D8" s="43"/>
      <c r="E8" s="43"/>
      <c r="F8" s="43"/>
      <c r="G8" s="43"/>
      <c r="H8" s="43"/>
      <c r="I8" s="43"/>
      <c r="J8" s="4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43">
        <f>'SET-UP'!E25</f>
        <v>0.25</v>
      </c>
      <c r="B9" s="43" t="s">
        <v>26</v>
      </c>
      <c r="C9" s="43"/>
      <c r="D9" s="43"/>
      <c r="E9" s="43"/>
      <c r="F9" s="43"/>
      <c r="G9" s="43"/>
      <c r="H9" s="43"/>
      <c r="I9" s="43"/>
      <c r="J9" s="4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thickBot="1">
      <c r="A10" s="43"/>
      <c r="B10" s="43"/>
      <c r="C10" s="43"/>
      <c r="D10" s="43"/>
      <c r="E10" s="43"/>
      <c r="F10" s="43"/>
      <c r="G10" s="43"/>
      <c r="H10" s="43"/>
      <c r="I10" s="43"/>
      <c r="J10" s="4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thickBot="1">
      <c r="A11" s="2"/>
      <c r="B11" s="17"/>
      <c r="C11" s="18"/>
      <c r="D11" s="18"/>
      <c r="E11" s="18"/>
      <c r="F11" s="18"/>
      <c r="G11" s="18"/>
      <c r="H11" s="18"/>
      <c r="I11" s="18"/>
      <c r="J11" s="18"/>
      <c r="K11" s="1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2"/>
      <c r="B12" s="20"/>
      <c r="C12" s="35" t="s">
        <v>14</v>
      </c>
      <c r="D12" s="36" t="s">
        <v>19</v>
      </c>
      <c r="E12" s="36" t="s">
        <v>16</v>
      </c>
      <c r="F12" s="36" t="s">
        <v>16</v>
      </c>
      <c r="G12" s="36" t="s">
        <v>17</v>
      </c>
      <c r="H12" s="36" t="s">
        <v>19</v>
      </c>
      <c r="I12" s="36" t="s">
        <v>20</v>
      </c>
      <c r="J12" s="37" t="s">
        <v>22</v>
      </c>
      <c r="K12" s="2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2"/>
      <c r="B13" s="20"/>
      <c r="C13" s="38" t="s">
        <v>15</v>
      </c>
      <c r="D13" s="34" t="s">
        <v>5</v>
      </c>
      <c r="E13" s="34" t="s">
        <v>8</v>
      </c>
      <c r="F13" s="34" t="s">
        <v>4</v>
      </c>
      <c r="G13" s="34" t="s">
        <v>18</v>
      </c>
      <c r="H13" s="34" t="s">
        <v>8</v>
      </c>
      <c r="I13" s="34" t="s">
        <v>21</v>
      </c>
      <c r="J13" s="39" t="s">
        <v>21</v>
      </c>
      <c r="K13" s="2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thickBot="1">
      <c r="A14" s="2"/>
      <c r="B14" s="20"/>
      <c r="C14" s="166">
        <v>10</v>
      </c>
      <c r="D14" s="167">
        <f>A5</f>
        <v>1</v>
      </c>
      <c r="E14" s="167">
        <f>(((D4+(A9*2))*H1)+A7)</f>
        <v>7.1594514588955125</v>
      </c>
      <c r="F14" s="167">
        <f>(((J14+A9)/COS(I1))-(I14-A9))*COS(I1)</f>
        <v>4.677054143823749</v>
      </c>
      <c r="G14" s="168">
        <f>((2*ASIN((A1+(A8*2))/(2*I14)))*(210/3.1415927))/(C14)/2</f>
        <v>6.685131216014345</v>
      </c>
      <c r="H14" s="167">
        <f>((E14+(A6*2))*C14)+2</f>
        <v>76.09451458895512</v>
      </c>
      <c r="I14" s="167">
        <f>D5/2</f>
        <v>26.291666666666668</v>
      </c>
      <c r="J14" s="169">
        <f>D4/2</f>
        <v>30.291666666666668</v>
      </c>
      <c r="K14" s="2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thickBot="1">
      <c r="A15" s="2"/>
      <c r="B15" s="22"/>
      <c r="C15" s="23"/>
      <c r="D15" s="23"/>
      <c r="E15" s="23"/>
      <c r="F15" s="23"/>
      <c r="G15" s="23"/>
      <c r="H15" s="23"/>
      <c r="I15" s="23"/>
      <c r="J15" s="23"/>
      <c r="K15" s="2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2"/>
      <c r="C18" s="51" t="s">
        <v>30</v>
      </c>
      <c r="D18" s="2"/>
      <c r="E18" s="4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 t="e">
        <f>((2*ASIN((B9+(B16*2))/(2*J22)))*(210/3.1415927))/(D22)/2</f>
        <v>#VALUE!</v>
      </c>
      <c r="I22" s="2" t="e">
        <f>((2*ASIN((C9+(C16*2))/(2*K22)))*(210/3.1415927))/(E22)/2</f>
        <v>#DIV/0!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 t="e">
        <f>((2*ASIN((B11+(B18*2))/(2*J24)))*(210/3.1415927))/(D24)/2</f>
        <v>#DIV/0!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password="C4F2" sheet="1" objects="1" scenarios="1"/>
  <printOptions/>
  <pageMargins left="0.73" right="0.58" top="2.3" bottom="1" header="0.5" footer="0.5"/>
  <pageSetup blackAndWhite="1" horizontalDpi="204" verticalDpi="204" orientation="portrait" r:id="rId4"/>
  <headerFooter alignWithMargins="0">
    <oddHeader>&amp;CEYEBROW CUTTING SUMMARY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50"/>
  <sheetViews>
    <sheetView showGridLines="0" showRowColHeaders="0" workbookViewId="0" topLeftCell="A1">
      <selection activeCell="A5" sqref="A5"/>
    </sheetView>
  </sheetViews>
  <sheetFormatPr defaultColWidth="9.140625" defaultRowHeight="12.75"/>
  <cols>
    <col min="1" max="1" width="12.140625" style="0" customWidth="1"/>
    <col min="2" max="2" width="3.00390625" style="0" customWidth="1"/>
    <col min="3" max="10" width="10.7109375" style="0" customWidth="1"/>
    <col min="11" max="11" width="3.00390625" style="0" customWidth="1"/>
  </cols>
  <sheetData>
    <row r="1" spans="1:26" ht="12.75">
      <c r="A1" s="43">
        <f>'SET-UP'!E3</f>
        <v>44</v>
      </c>
      <c r="B1" s="43" t="s">
        <v>4</v>
      </c>
      <c r="C1" s="43"/>
      <c r="D1" s="41">
        <f>((A1/2)*(A1/2)+(A2*A2))/(A2*2)</f>
        <v>26.166666666666668</v>
      </c>
      <c r="E1" s="43" t="s">
        <v>21</v>
      </c>
      <c r="F1" s="43"/>
      <c r="G1" s="43"/>
      <c r="H1" s="43">
        <f>TAN(I1)</f>
        <v>0.3249138750051482</v>
      </c>
      <c r="I1" s="44">
        <f>G14*0.017453</f>
        <v>0.314154</v>
      </c>
      <c r="J1" s="40"/>
      <c r="K1" s="4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43">
        <f>'SET-UP'!E5</f>
        <v>12</v>
      </c>
      <c r="B2" s="43" t="s">
        <v>12</v>
      </c>
      <c r="C2" s="43"/>
      <c r="D2" s="45">
        <f>D1*2</f>
        <v>52.333333333333336</v>
      </c>
      <c r="E2" s="43" t="s">
        <v>13</v>
      </c>
      <c r="F2" s="43"/>
      <c r="G2" s="43"/>
      <c r="H2" s="43"/>
      <c r="I2" s="43"/>
      <c r="J2" s="40"/>
      <c r="K2" s="4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43">
        <f>'SET-UP'!E8</f>
        <v>48</v>
      </c>
      <c r="B3" s="43" t="s">
        <v>13</v>
      </c>
      <c r="C3" s="43"/>
      <c r="D3" s="43">
        <f>A3+(A8*2)</f>
        <v>48.25</v>
      </c>
      <c r="E3" s="43">
        <f>(200/A3)/2</f>
        <v>2.0833333333333335</v>
      </c>
      <c r="F3" s="43"/>
      <c r="G3" s="43"/>
      <c r="H3" s="43"/>
      <c r="I3" s="43"/>
      <c r="J3" s="40"/>
      <c r="K3" s="40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43">
        <f>'SET-UP'!E11</f>
        <v>4</v>
      </c>
      <c r="B4" s="43" t="s">
        <v>23</v>
      </c>
      <c r="C4" s="43"/>
      <c r="D4" s="43">
        <f>D5+(A4*2)</f>
        <v>60.583333333333336</v>
      </c>
      <c r="E4" s="43" t="s">
        <v>29</v>
      </c>
      <c r="F4" s="43"/>
      <c r="G4" s="43"/>
      <c r="H4" s="43"/>
      <c r="I4" s="43"/>
      <c r="J4" s="40"/>
      <c r="K4" s="4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43">
        <f>'SET-UP'!E14</f>
        <v>1</v>
      </c>
      <c r="B5" s="43" t="s">
        <v>24</v>
      </c>
      <c r="C5" s="43"/>
      <c r="D5" s="43">
        <f>D2+(A8*2)</f>
        <v>52.583333333333336</v>
      </c>
      <c r="E5" s="43" t="s">
        <v>27</v>
      </c>
      <c r="F5" s="43"/>
      <c r="G5" s="43"/>
      <c r="H5" s="43"/>
      <c r="I5" s="43"/>
      <c r="J5" s="40"/>
      <c r="K5" s="4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43">
        <f>'SET-UP'!E17</f>
        <v>0.125</v>
      </c>
      <c r="B6" s="43" t="s">
        <v>6</v>
      </c>
      <c r="C6" s="43"/>
      <c r="D6" s="43">
        <f>D4+(A4*2)</f>
        <v>68.58333333333334</v>
      </c>
      <c r="E6" s="43"/>
      <c r="F6" s="43"/>
      <c r="G6" s="43"/>
      <c r="H6" s="43"/>
      <c r="I6" s="43"/>
      <c r="J6" s="40" t="e">
        <f>(180/F6)/2</f>
        <v>#DIV/0!</v>
      </c>
      <c r="K6" s="4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43">
        <f>'SET-UP'!E20</f>
        <v>0</v>
      </c>
      <c r="B7" s="43" t="s">
        <v>25</v>
      </c>
      <c r="C7" s="43"/>
      <c r="D7" s="43">
        <f>D3+(A9*2)</f>
        <v>48.75</v>
      </c>
      <c r="E7" s="43"/>
      <c r="F7" s="43"/>
      <c r="G7" s="43"/>
      <c r="H7" s="43">
        <f>(200/D7)/2</f>
        <v>2.051282051282051</v>
      </c>
      <c r="I7" s="43"/>
      <c r="J7" s="40" t="e">
        <f>(200/F7)/2</f>
        <v>#DIV/0!</v>
      </c>
      <c r="K7" s="40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46">
        <f>'SET-UP'!E22</f>
        <v>0.125</v>
      </c>
      <c r="B8" s="43" t="s">
        <v>9</v>
      </c>
      <c r="C8" s="43"/>
      <c r="D8" s="43"/>
      <c r="E8" s="43">
        <f>(200/A8)/2</f>
        <v>800</v>
      </c>
      <c r="F8" s="43"/>
      <c r="G8" s="43"/>
      <c r="H8" s="43" t="e">
        <f>(200/D8)/2</f>
        <v>#DIV/0!</v>
      </c>
      <c r="I8" s="43"/>
      <c r="J8" s="40"/>
      <c r="K8" s="40"/>
      <c r="L8" s="2" t="e">
        <f>(180/H8)/2</f>
        <v>#DIV/0!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43">
        <f>'SET-UP'!E25</f>
        <v>0.25</v>
      </c>
      <c r="B9" s="43" t="s">
        <v>26</v>
      </c>
      <c r="C9" s="43"/>
      <c r="D9" s="43"/>
      <c r="E9" s="43"/>
      <c r="F9" s="43"/>
      <c r="G9" s="43"/>
      <c r="H9" s="43"/>
      <c r="I9" s="43"/>
      <c r="J9" s="40" t="e">
        <f>(200/F9)/2</f>
        <v>#DIV/0!</v>
      </c>
      <c r="K9" s="4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thickBot="1">
      <c r="A10" s="40"/>
      <c r="B10" s="40"/>
      <c r="C10" s="40"/>
      <c r="D10" s="40"/>
      <c r="E10" s="40" t="e">
        <f>(180/A10)/2</f>
        <v>#DIV/0!</v>
      </c>
      <c r="F10" s="40"/>
      <c r="G10" s="40"/>
      <c r="H10" s="40"/>
      <c r="I10" s="40"/>
      <c r="J10" s="40" t="e">
        <f>(200/F10)/2</f>
        <v>#DIV/0!</v>
      </c>
      <c r="K10" s="4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thickBot="1">
      <c r="A11" s="2"/>
      <c r="B11" s="17"/>
      <c r="C11" s="18"/>
      <c r="D11" s="18"/>
      <c r="E11" s="18"/>
      <c r="F11" s="18"/>
      <c r="G11" s="18"/>
      <c r="H11" s="18"/>
      <c r="I11" s="18"/>
      <c r="J11" s="18"/>
      <c r="K11" s="1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2"/>
      <c r="B12" s="20"/>
      <c r="C12" s="35" t="s">
        <v>14</v>
      </c>
      <c r="D12" s="36" t="s">
        <v>19</v>
      </c>
      <c r="E12" s="36" t="s">
        <v>16</v>
      </c>
      <c r="F12" s="36" t="s">
        <v>16</v>
      </c>
      <c r="G12" s="36" t="s">
        <v>17</v>
      </c>
      <c r="H12" s="36" t="s">
        <v>19</v>
      </c>
      <c r="I12" s="36" t="s">
        <v>20</v>
      </c>
      <c r="J12" s="37" t="s">
        <v>22</v>
      </c>
      <c r="K12" s="2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2"/>
      <c r="B13" s="20"/>
      <c r="C13" s="38" t="s">
        <v>15</v>
      </c>
      <c r="D13" s="34" t="s">
        <v>5</v>
      </c>
      <c r="E13" s="34" t="s">
        <v>8</v>
      </c>
      <c r="F13" s="34" t="s">
        <v>4</v>
      </c>
      <c r="G13" s="34" t="s">
        <v>18</v>
      </c>
      <c r="H13" s="34" t="s">
        <v>8</v>
      </c>
      <c r="I13" s="34" t="s">
        <v>21</v>
      </c>
      <c r="J13" s="39" t="s">
        <v>21</v>
      </c>
      <c r="K13" s="2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thickBot="1">
      <c r="A14" s="2"/>
      <c r="B14" s="20"/>
      <c r="C14" s="166">
        <v>5</v>
      </c>
      <c r="D14" s="167">
        <f>A5</f>
        <v>1</v>
      </c>
      <c r="E14" s="167">
        <f>(((D4+(A9*2))*H1)+A7)</f>
        <v>19.84682253156447</v>
      </c>
      <c r="F14" s="167">
        <f>(((J14+A9)/COS(I1))-(I14-A9))*COS(I1)</f>
        <v>5.774527516474579</v>
      </c>
      <c r="G14" s="170">
        <f>(180/C14)/2</f>
        <v>18</v>
      </c>
      <c r="H14" s="167">
        <f>((E14+(A6*2))*C14)+2</f>
        <v>102.48411265782235</v>
      </c>
      <c r="I14" s="167">
        <f>D5/2</f>
        <v>26.291666666666668</v>
      </c>
      <c r="J14" s="169">
        <f>D4/2</f>
        <v>30.291666666666668</v>
      </c>
      <c r="K14" s="21"/>
      <c r="L14" s="2">
        <f>(200/H14)/2</f>
        <v>0.9757609975497724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thickBot="1">
      <c r="A15" s="2"/>
      <c r="B15" s="22"/>
      <c r="C15" s="23"/>
      <c r="D15" s="23"/>
      <c r="E15" s="23"/>
      <c r="F15" s="23"/>
      <c r="G15" s="23"/>
      <c r="H15" s="23"/>
      <c r="I15" s="23"/>
      <c r="J15" s="23"/>
      <c r="K15" s="2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2"/>
      <c r="C16" s="2" t="e">
        <f>(180/IU16)/2</f>
        <v>#DIV/0!</v>
      </c>
      <c r="D16" s="2"/>
      <c r="E16" s="2"/>
      <c r="F16" s="2"/>
      <c r="G16" s="2" t="e">
        <f>(200/C16)/2</f>
        <v>#DIV/0!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50"/>
      <c r="D17" s="2"/>
      <c r="E17" s="2"/>
      <c r="F17" s="2"/>
      <c r="G17" s="2"/>
      <c r="H17" s="2"/>
      <c r="I17" s="2"/>
      <c r="J17" s="2"/>
      <c r="K17" s="2" t="e">
        <f>(200/G17)/2</f>
        <v>#DIV/0!</v>
      </c>
      <c r="L17" s="2" t="e">
        <f>(200/H17)/2</f>
        <v>#DIV/0!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 t="e">
        <f>(200/IS18)/2</f>
        <v>#DIV/0!</v>
      </c>
      <c r="B18" s="2"/>
      <c r="C18" s="51" t="s">
        <v>30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 t="e">
        <f>(180/G19)/2</f>
        <v>#DIV/0!</v>
      </c>
      <c r="L19" s="2" t="e">
        <f>(200/H19)/2</f>
        <v>#DIV/0!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2"/>
      <c r="C20" s="2"/>
      <c r="D20" s="2"/>
      <c r="E20" s="2"/>
      <c r="F20" s="2"/>
      <c r="G20" s="2"/>
      <c r="H20" s="2"/>
      <c r="I20" s="2" t="e">
        <f>(200/E20)/2</f>
        <v>#DIV/0!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 t="e">
        <f>(200/E21)/2</f>
        <v>#DIV/0!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password="C4F2" sheet="1" objects="1" scenarios="1"/>
  <printOptions/>
  <pageMargins left="0.58" right="0.58" top="2.5" bottom="1" header="0.5" footer="0.5"/>
  <pageSetup blackAndWhite="1" horizontalDpi="204" verticalDpi="204" orientation="portrait" r:id="rId4"/>
  <headerFooter alignWithMargins="0">
    <oddHeader>&amp;CHALF CIRCLE CUTTING SUMMARY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50"/>
  <sheetViews>
    <sheetView showGridLines="0" showRowColHeaders="0" workbookViewId="0" topLeftCell="A1">
      <selection activeCell="A2" sqref="A2"/>
    </sheetView>
  </sheetViews>
  <sheetFormatPr defaultColWidth="9.140625" defaultRowHeight="12.75"/>
  <cols>
    <col min="1" max="1" width="12.140625" style="0" customWidth="1"/>
    <col min="2" max="2" width="3.00390625" style="0" customWidth="1"/>
    <col min="3" max="10" width="10.7109375" style="0" customWidth="1"/>
    <col min="11" max="11" width="3.00390625" style="0" customWidth="1"/>
  </cols>
  <sheetData>
    <row r="1" spans="1:26" ht="12.75">
      <c r="A1" s="43">
        <f>'SET-UP'!E3</f>
        <v>44</v>
      </c>
      <c r="B1" s="43" t="s">
        <v>4</v>
      </c>
      <c r="C1" s="43"/>
      <c r="D1" s="41"/>
      <c r="E1" s="43"/>
      <c r="F1" s="43"/>
      <c r="G1" s="43"/>
      <c r="H1" s="43">
        <f>TAN(I1)</f>
        <v>0.26794448960769723</v>
      </c>
      <c r="I1" s="43">
        <f>G14*0.017453</f>
        <v>0.261795</v>
      </c>
      <c r="J1" s="4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43">
        <f>'SET-UP'!E5</f>
        <v>12</v>
      </c>
      <c r="B2" s="43" t="s">
        <v>12</v>
      </c>
      <c r="C2" s="43"/>
      <c r="D2" s="43"/>
      <c r="E2" s="43"/>
      <c r="F2" s="43"/>
      <c r="G2" s="43"/>
      <c r="H2" s="43"/>
      <c r="I2" s="43"/>
      <c r="J2" s="4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43">
        <f>'SET-UP'!E8</f>
        <v>48</v>
      </c>
      <c r="B3" s="43" t="s">
        <v>13</v>
      </c>
      <c r="C3" s="43"/>
      <c r="D3" s="43">
        <f>A3+(A8*2)</f>
        <v>48.25</v>
      </c>
      <c r="E3" s="43"/>
      <c r="F3" s="43"/>
      <c r="G3" s="43"/>
      <c r="H3" s="43"/>
      <c r="I3" s="43"/>
      <c r="J3" s="4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43">
        <f>'SET-UP'!E11</f>
        <v>4</v>
      </c>
      <c r="B4" s="43" t="s">
        <v>23</v>
      </c>
      <c r="C4" s="43"/>
      <c r="D4" s="43">
        <f>D3+(A4*2)</f>
        <v>56.25</v>
      </c>
      <c r="E4" s="43"/>
      <c r="F4" s="43"/>
      <c r="G4" s="43"/>
      <c r="H4" s="43"/>
      <c r="I4" s="43"/>
      <c r="J4" s="4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43">
        <f>'SET-UP'!E14</f>
        <v>1</v>
      </c>
      <c r="B5" s="43" t="s">
        <v>24</v>
      </c>
      <c r="C5" s="43"/>
      <c r="D5" s="43"/>
      <c r="E5" s="43"/>
      <c r="F5" s="43"/>
      <c r="G5" s="43"/>
      <c r="H5" s="43"/>
      <c r="I5" s="43"/>
      <c r="J5" s="40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43">
        <f>'SET-UP'!E17</f>
        <v>0.125</v>
      </c>
      <c r="B6" s="43" t="s">
        <v>6</v>
      </c>
      <c r="C6" s="43"/>
      <c r="D6" s="43"/>
      <c r="E6" s="43"/>
      <c r="F6" s="43"/>
      <c r="G6" s="43"/>
      <c r="H6" s="43"/>
      <c r="I6" s="43"/>
      <c r="J6" s="4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43">
        <f>'SET-UP'!E20</f>
        <v>0</v>
      </c>
      <c r="B7" s="43" t="s">
        <v>25</v>
      </c>
      <c r="C7" s="43"/>
      <c r="D7" s="43"/>
      <c r="E7" s="43"/>
      <c r="F7" s="43"/>
      <c r="G7" s="43"/>
      <c r="H7" s="43"/>
      <c r="I7" s="43"/>
      <c r="J7" s="4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46">
        <f>'SET-UP'!E22</f>
        <v>0.125</v>
      </c>
      <c r="B8" s="43" t="s">
        <v>9</v>
      </c>
      <c r="C8" s="43"/>
      <c r="D8" s="43"/>
      <c r="E8" s="43"/>
      <c r="F8" s="43"/>
      <c r="G8" s="43"/>
      <c r="H8" s="43"/>
      <c r="I8" s="43"/>
      <c r="J8" s="4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43">
        <f>'SET-UP'!E25</f>
        <v>0.25</v>
      </c>
      <c r="B9" s="43" t="s">
        <v>26</v>
      </c>
      <c r="C9" s="43"/>
      <c r="D9" s="43"/>
      <c r="E9" s="43"/>
      <c r="F9" s="43"/>
      <c r="G9" s="43"/>
      <c r="H9" s="43"/>
      <c r="I9" s="43"/>
      <c r="J9" s="4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thickBot="1">
      <c r="A10" s="43"/>
      <c r="B10" s="43"/>
      <c r="C10" s="43"/>
      <c r="D10" s="43"/>
      <c r="E10" s="43"/>
      <c r="F10" s="43"/>
      <c r="G10" s="43"/>
      <c r="H10" s="43"/>
      <c r="I10" s="43"/>
      <c r="J10" s="4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thickBot="1">
      <c r="A11" s="2"/>
      <c r="B11" s="17"/>
      <c r="C11" s="18"/>
      <c r="D11" s="18"/>
      <c r="E11" s="18"/>
      <c r="F11" s="18"/>
      <c r="G11" s="18"/>
      <c r="H11" s="18"/>
      <c r="I11" s="18"/>
      <c r="J11" s="18"/>
      <c r="K11" s="1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2"/>
      <c r="B12" s="20"/>
      <c r="C12" s="35" t="s">
        <v>14</v>
      </c>
      <c r="D12" s="36" t="s">
        <v>19</v>
      </c>
      <c r="E12" s="36" t="s">
        <v>16</v>
      </c>
      <c r="F12" s="36" t="s">
        <v>16</v>
      </c>
      <c r="G12" s="36" t="s">
        <v>17</v>
      </c>
      <c r="H12" s="36" t="s">
        <v>19</v>
      </c>
      <c r="I12" s="36" t="s">
        <v>20</v>
      </c>
      <c r="J12" s="37" t="s">
        <v>22</v>
      </c>
      <c r="K12" s="2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2"/>
      <c r="B13" s="20"/>
      <c r="C13" s="38" t="s">
        <v>15</v>
      </c>
      <c r="D13" s="34" t="s">
        <v>5</v>
      </c>
      <c r="E13" s="34" t="s">
        <v>8</v>
      </c>
      <c r="F13" s="34" t="s">
        <v>4</v>
      </c>
      <c r="G13" s="34" t="s">
        <v>18</v>
      </c>
      <c r="H13" s="34" t="s">
        <v>8</v>
      </c>
      <c r="I13" s="34" t="s">
        <v>21</v>
      </c>
      <c r="J13" s="39" t="s">
        <v>21</v>
      </c>
      <c r="K13" s="2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thickBot="1">
      <c r="A14" s="2"/>
      <c r="B14" s="20"/>
      <c r="C14" s="166">
        <v>12</v>
      </c>
      <c r="D14" s="171">
        <f>A5</f>
        <v>1</v>
      </c>
      <c r="E14" s="171">
        <f>((D4+(A9*2))*H1)+A7</f>
        <v>15.205849785236818</v>
      </c>
      <c r="F14" s="171">
        <f>(((J14+A9)/COS(I1))-(I14-A9))*COS(I1)</f>
        <v>5.3134937840225795</v>
      </c>
      <c r="G14" s="172">
        <f>180/C14</f>
        <v>15</v>
      </c>
      <c r="H14" s="171">
        <f>((E14+(A6*2))*C14)+2</f>
        <v>187.4701974228418</v>
      </c>
      <c r="I14" s="171">
        <f>D3/2</f>
        <v>24.125</v>
      </c>
      <c r="J14" s="173">
        <f>D4/2</f>
        <v>28.125</v>
      </c>
      <c r="K14" s="2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thickBot="1">
      <c r="A15" s="2"/>
      <c r="B15" s="22"/>
      <c r="C15" s="23"/>
      <c r="D15" s="23"/>
      <c r="E15" s="23"/>
      <c r="F15" s="23"/>
      <c r="G15" s="23"/>
      <c r="H15" s="23"/>
      <c r="I15" s="23"/>
      <c r="J15" s="23"/>
      <c r="K15" s="2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4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password="C4F2" sheet="1" objects="1" scenarios="1"/>
  <printOptions/>
  <pageMargins left="0.69" right="0.54" top="2.52" bottom="1" header="0.5" footer="0.5"/>
  <pageSetup blackAndWhite="1" horizontalDpi="204" verticalDpi="204" orientation="portrait" r:id="rId4"/>
  <headerFooter alignWithMargins="0">
    <oddHeader>&amp;CFULL CIRCLE CUTTING SUMMARY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111"/>
  <sheetViews>
    <sheetView showRowColHeaders="0" showZeros="0" workbookViewId="0" topLeftCell="A1">
      <selection activeCell="B1" sqref="B1"/>
    </sheetView>
  </sheetViews>
  <sheetFormatPr defaultColWidth="9.140625" defaultRowHeight="12.75"/>
  <cols>
    <col min="1" max="1" width="5.421875" style="55" customWidth="1"/>
    <col min="2" max="2" width="2.57421875" style="25" customWidth="1"/>
    <col min="3" max="12" width="9.140625" style="25" customWidth="1"/>
    <col min="13" max="13" width="9.140625" style="56" customWidth="1"/>
    <col min="14" max="14" width="9.140625" style="55" customWidth="1"/>
    <col min="15" max="15" width="2.8515625" style="55" customWidth="1"/>
    <col min="16" max="16" width="9.28125" style="55" bestFit="1" customWidth="1"/>
    <col min="17" max="28" width="9.140625" style="55" customWidth="1"/>
    <col min="29" max="16384" width="9.140625" style="25" customWidth="1"/>
  </cols>
  <sheetData>
    <row r="1" spans="2:13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2:13" ht="12.75">
      <c r="B2" s="55"/>
      <c r="C2" s="55"/>
      <c r="D2" s="55"/>
      <c r="E2" s="55"/>
      <c r="F2" s="55"/>
      <c r="G2" s="63" t="s">
        <v>45</v>
      </c>
      <c r="H2" s="59"/>
      <c r="I2" s="55"/>
      <c r="J2" s="55"/>
      <c r="K2" s="55"/>
      <c r="L2" s="55"/>
      <c r="M2" s="55"/>
    </row>
    <row r="3" spans="2:13" ht="12.7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3" ht="12.75">
      <c r="B4" s="55"/>
      <c r="C4" s="55"/>
      <c r="D4" s="58" t="s">
        <v>46</v>
      </c>
      <c r="E4" s="58"/>
      <c r="F4" s="55"/>
      <c r="G4" s="55"/>
      <c r="H4" s="55"/>
      <c r="I4" s="55"/>
      <c r="J4" s="58" t="s">
        <v>47</v>
      </c>
      <c r="K4" s="55"/>
      <c r="L4" s="55"/>
      <c r="M4" s="55"/>
    </row>
    <row r="5" spans="2:13" ht="12.75" customHeigh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2:13" ht="12.75" customHeight="1" thickBot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6" ht="13.5" thickBot="1">
      <c r="A7" s="57"/>
      <c r="B7" s="57"/>
      <c r="C7" s="62" t="s">
        <v>4</v>
      </c>
      <c r="D7" s="61" t="s">
        <v>12</v>
      </c>
      <c r="E7" s="61" t="s">
        <v>36</v>
      </c>
      <c r="F7" s="61" t="s">
        <v>3</v>
      </c>
      <c r="G7" s="61" t="s">
        <v>39</v>
      </c>
      <c r="H7" s="61" t="s">
        <v>41</v>
      </c>
      <c r="I7" s="61" t="s">
        <v>40</v>
      </c>
      <c r="J7" s="61" t="s">
        <v>17</v>
      </c>
      <c r="K7" s="61" t="s">
        <v>42</v>
      </c>
      <c r="L7" s="61" t="s">
        <v>38</v>
      </c>
      <c r="M7" s="61" t="s">
        <v>37</v>
      </c>
      <c r="N7" s="57"/>
      <c r="O7" s="57"/>
      <c r="P7" s="57"/>
    </row>
    <row r="8" spans="1:16" ht="7.5" customHeight="1" thickBo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12.75">
      <c r="A9" s="156"/>
      <c r="B9" s="65" t="s">
        <v>48</v>
      </c>
      <c r="C9" s="82"/>
      <c r="D9" s="83"/>
      <c r="E9" s="76"/>
      <c r="F9" s="92"/>
      <c r="G9" s="76"/>
      <c r="H9" s="96" t="e">
        <f>((((((C9/2)*(C9/2)+(D9*D9))/(D9*2)*2))+(('SET-UP'!E22*2)+(F9*2)+('SET-UP'!E25*2)))*(TAN(J9*0.017453))+'SET-UP'!E20)</f>
        <v>#DIV/0!</v>
      </c>
      <c r="I9" s="96" t="e">
        <f>(((M9+'SET-UP'!E25)/COS(J9*0.017453))-(L9-'SET-UP'!E25))*COS(J9*0.017453)</f>
        <v>#DIV/0!</v>
      </c>
      <c r="J9" s="100" t="e">
        <f>((2*ASIN((C9+('SET-UP'!E22*2))/(2*L9)))*(210/3.1415927))/(G9)/2</f>
        <v>#DIV/0!</v>
      </c>
      <c r="K9" s="96" t="e">
        <f>((H9+('SET-UP'!E17*2))*G9)+2</f>
        <v>#DIV/0!</v>
      </c>
      <c r="L9" s="96" t="e">
        <f>(((((C9/2)*(C9/2)+(D9*D9))/(D9*2)*2))+(('SET-UP'!E22*2)))/2</f>
        <v>#DIV/0!</v>
      </c>
      <c r="M9" s="104" t="e">
        <f>((((((C9/2))*(C9/2)+(D9*D9))/(D9*2)*2))+(('SET-UP'!E22*2))+(F9*2))/2</f>
        <v>#DIV/0!</v>
      </c>
      <c r="N9" s="99" t="e">
        <f>K9*I9*1/144</f>
        <v>#DIV/0!</v>
      </c>
      <c r="O9" s="156"/>
      <c r="P9" s="156"/>
    </row>
    <row r="10" spans="1:16" ht="12.75">
      <c r="A10" s="156"/>
      <c r="B10" s="66" t="s">
        <v>48</v>
      </c>
      <c r="C10" s="84"/>
      <c r="D10" s="85"/>
      <c r="E10" s="77"/>
      <c r="F10" s="93"/>
      <c r="G10" s="77"/>
      <c r="H10" s="97" t="e">
        <f>((((((C10/2)*(C10/2)+(D10*D10))/(D10*2)*2))+(('SET-UP'!E22*2)+(F10*2)+('SET-UP'!E25*2)))*(TAN(J10*0.017453))+'SET-UP'!E20)</f>
        <v>#DIV/0!</v>
      </c>
      <c r="I10" s="97" t="e">
        <f>(((M10+'SET-UP'!E25)/COS(J10*0.017453))-(L10-'SET-UP'!E25))*COS(J10*0.017453)</f>
        <v>#DIV/0!</v>
      </c>
      <c r="J10" s="101" t="e">
        <f>((2*ASIN((C10+('SET-UP'!E22*2))/(2*L10)))*(210/3.1415927))/(G10)/2</f>
        <v>#DIV/0!</v>
      </c>
      <c r="K10" s="97" t="e">
        <f>((H10+('SET-UP'!E17*2))*G10)+2</f>
        <v>#DIV/0!</v>
      </c>
      <c r="L10" s="97" t="e">
        <f>(((((C10/2)*(C10/2)+(D10*D10))/(D10*2)*2))+(('SET-UP'!E22*2)))/2</f>
        <v>#DIV/0!</v>
      </c>
      <c r="M10" s="105" t="e">
        <f>((((((C10/2))*(C10/2)+(D10*D10))/(D10*2)*2))+(('SET-UP'!E22*2))+(F10*2))/2</f>
        <v>#DIV/0!</v>
      </c>
      <c r="N10" s="99" t="e">
        <f aca="true" t="shared" si="0" ref="N10:N28">K10*I10*1/144</f>
        <v>#DIV/0!</v>
      </c>
      <c r="O10" s="156"/>
      <c r="P10" s="156"/>
    </row>
    <row r="11" spans="1:16" ht="12.75">
      <c r="A11" s="156"/>
      <c r="B11" s="66" t="s">
        <v>48</v>
      </c>
      <c r="C11" s="84"/>
      <c r="D11" s="85"/>
      <c r="E11" s="77"/>
      <c r="F11" s="93"/>
      <c r="G11" s="77"/>
      <c r="H11" s="97" t="e">
        <f>((((((C11/2)*(C11/2)+(D11*D11))/(D11*2)*2))+(('SET-UP'!E22*2)+(F11*2)+('SET-UP'!E25*2)))*(TAN(J11*0.017453))+'SET-UP'!E20)</f>
        <v>#DIV/0!</v>
      </c>
      <c r="I11" s="97" t="e">
        <f>(((M11+'SET-UP'!E25)/COS(J11*0.017453))-(L11-'SET-UP'!E25))*COS(J11*0.017453)</f>
        <v>#DIV/0!</v>
      </c>
      <c r="J11" s="101" t="e">
        <f>((2*ASIN((C11+('SET-UP'!E22*2))/(2*L11)))*(210/3.1415927))/(G11)/2</f>
        <v>#DIV/0!</v>
      </c>
      <c r="K11" s="97" t="e">
        <f>((H11+('SET-UP'!E17*2))*G11)+2</f>
        <v>#DIV/0!</v>
      </c>
      <c r="L11" s="97" t="e">
        <f>(((((C11/2)*(C11/2)+(D11*D11))/(D11*2)*2))+(('SET-UP'!E22*2)))/2</f>
        <v>#DIV/0!</v>
      </c>
      <c r="M11" s="105" t="e">
        <f>((((((C11/2))*(C11/2)+(D11*D11))/(D11*2)*2))+(('SET-UP'!E22*2))+(F11*2))/2</f>
        <v>#DIV/0!</v>
      </c>
      <c r="N11" s="99" t="e">
        <f t="shared" si="0"/>
        <v>#DIV/0!</v>
      </c>
      <c r="O11" s="156"/>
      <c r="P11" s="156"/>
    </row>
    <row r="12" spans="1:16" ht="12.75">
      <c r="A12" s="156"/>
      <c r="B12" s="66" t="s">
        <v>48</v>
      </c>
      <c r="C12" s="84"/>
      <c r="D12" s="85"/>
      <c r="E12" s="77"/>
      <c r="F12" s="93"/>
      <c r="G12" s="77"/>
      <c r="H12" s="97" t="e">
        <f>((((((C12/2)*(C12/2)+(D12*D12))/(D12*2)*2))+(('SET-UP'!E22*2)+(F12*2)+('SET-UP'!E25*2)))*(TAN(J12*0.017453))+'SET-UP'!E20)</f>
        <v>#DIV/0!</v>
      </c>
      <c r="I12" s="97" t="e">
        <f>(((M12+'SET-UP'!E25)/COS(J12*0.017453))-(L12-'SET-UP'!E25))*COS(J12*0.017453)</f>
        <v>#DIV/0!</v>
      </c>
      <c r="J12" s="101" t="e">
        <f>((2*ASIN((C12+('SET-UP'!E22*2))/(2*L12)))*(210/3.1415927))/(G12)/2</f>
        <v>#DIV/0!</v>
      </c>
      <c r="K12" s="97" t="e">
        <f>((H12+('SET-UP'!E17*2))*G12)+2</f>
        <v>#DIV/0!</v>
      </c>
      <c r="L12" s="97" t="e">
        <f>(((((C12/2)*(C12/2)+(D12*D12))/(D12*2)*2))+(('SET-UP'!E22*2)))/2</f>
        <v>#DIV/0!</v>
      </c>
      <c r="M12" s="105" t="e">
        <f>((((((C12/2))*(C12/2)+(D12*D12))/(D12*2)*2))+(('SET-UP'!E22*2))+(F12*2))/2</f>
        <v>#DIV/0!</v>
      </c>
      <c r="N12" s="99" t="e">
        <f t="shared" si="0"/>
        <v>#DIV/0!</v>
      </c>
      <c r="O12" s="156"/>
      <c r="P12" s="156"/>
    </row>
    <row r="13" spans="1:16" ht="12.75">
      <c r="A13" s="156"/>
      <c r="B13" s="66" t="s">
        <v>48</v>
      </c>
      <c r="C13" s="84"/>
      <c r="D13" s="85"/>
      <c r="E13" s="77"/>
      <c r="F13" s="93"/>
      <c r="G13" s="77"/>
      <c r="H13" s="97" t="e">
        <f>((((((C13/2)*(C13/2)+(D13*D13))/(D13*2)*2))+(('SET-UP'!E22*2)+(F13*2)+('SET-UP'!E25*2)))*(TAN(J13*0.017453))+'SET-UP'!E20)</f>
        <v>#DIV/0!</v>
      </c>
      <c r="I13" s="97" t="e">
        <f>(((M13+'SET-UP'!E25)/COS(J13*0.017453))-(L13-'SET-UP'!E25))*COS(J13*0.017453)</f>
        <v>#DIV/0!</v>
      </c>
      <c r="J13" s="101" t="e">
        <f>((2*ASIN((C13+('SET-UP'!E22*2))/(2*L13)))*(210/3.1415927))/(G13)/2</f>
        <v>#DIV/0!</v>
      </c>
      <c r="K13" s="97" t="e">
        <f>((H13+('SET-UP'!E17*2))*G13)+2</f>
        <v>#DIV/0!</v>
      </c>
      <c r="L13" s="97" t="e">
        <f>(((((C13/2)*(C13/2)+(D13*D13))/(D13*2)*2))+(('SET-UP'!E22*2)))/2</f>
        <v>#DIV/0!</v>
      </c>
      <c r="M13" s="105" t="e">
        <f>((((((C13/2))*(C13/2)+(D13*D13))/(D13*2)*2))+(('SET-UP'!E22*2))+(F13*2))/2</f>
        <v>#DIV/0!</v>
      </c>
      <c r="N13" s="99" t="e">
        <f t="shared" si="0"/>
        <v>#DIV/0!</v>
      </c>
      <c r="O13" s="156"/>
      <c r="P13" s="156"/>
    </row>
    <row r="14" spans="1:16" ht="13.5" thickBot="1">
      <c r="A14" s="156"/>
      <c r="B14" s="67" t="s">
        <v>48</v>
      </c>
      <c r="C14" s="86"/>
      <c r="D14" s="87"/>
      <c r="E14" s="78"/>
      <c r="F14" s="94"/>
      <c r="G14" s="78"/>
      <c r="H14" s="98" t="e">
        <f>((((((C14/2)*(C14/2)+(D14*D14))/(D14*2)*2))+(('SET-UP'!E22*2)+(F14*2)+('SET-UP'!E25*2)))*(TAN(J14*0.017453))+'SET-UP'!E20)</f>
        <v>#DIV/0!</v>
      </c>
      <c r="I14" s="98" t="e">
        <f>(((M14+'SET-UP'!E25)/COS(J14*0.017453))-(L14-'SET-UP'!E25))*COS(J14*0.017453)</f>
        <v>#DIV/0!</v>
      </c>
      <c r="J14" s="102" t="e">
        <f>((2*ASIN((C14+('SET-UP'!E22*2))/(2*L14)))*(210/3.1415927))/(G14)/2</f>
        <v>#DIV/0!</v>
      </c>
      <c r="K14" s="98" t="e">
        <f>((H14+('SET-UP'!E17*2))*G14)+2</f>
        <v>#DIV/0!</v>
      </c>
      <c r="L14" s="98" t="e">
        <f>(((((C14/2)*(C14/2)+(D14*D14))/(D14*2)*2))+(('SET-UP'!E22*2)))/2</f>
        <v>#DIV/0!</v>
      </c>
      <c r="M14" s="106" t="e">
        <f>((((((C14/2))*(C14/2)+(D14*D14))/(D14*2)*2))+(('SET-UP'!E22*2))+(F14*2))/2</f>
        <v>#DIV/0!</v>
      </c>
      <c r="N14" s="99" t="e">
        <f t="shared" si="0"/>
        <v>#DIV/0!</v>
      </c>
      <c r="O14" s="156"/>
      <c r="P14" s="156"/>
    </row>
    <row r="15" spans="1:16" ht="7.5" customHeight="1" thickBot="1">
      <c r="A15" s="156"/>
      <c r="B15" s="57" t="s">
        <v>43</v>
      </c>
      <c r="C15" s="88"/>
      <c r="D15" s="88"/>
      <c r="E15" s="60"/>
      <c r="F15" s="88"/>
      <c r="G15" s="75"/>
      <c r="H15" s="99"/>
      <c r="I15" s="99"/>
      <c r="J15" s="103"/>
      <c r="K15" s="99"/>
      <c r="L15" s="99"/>
      <c r="M15" s="99"/>
      <c r="N15" s="99">
        <v>0</v>
      </c>
      <c r="O15" s="156"/>
      <c r="P15" s="156"/>
    </row>
    <row r="16" spans="1:16" ht="12.75">
      <c r="A16" s="156"/>
      <c r="B16" s="65" t="s">
        <v>49</v>
      </c>
      <c r="C16" s="82"/>
      <c r="D16" s="89">
        <f aca="true" t="shared" si="1" ref="D16:D21">C16/2</f>
        <v>0</v>
      </c>
      <c r="E16" s="76"/>
      <c r="F16" s="92"/>
      <c r="G16" s="76"/>
      <c r="H16" s="96" t="e">
        <f>((((((C16/2)*(C16/2)+(D16*D16))/(D16*2)*2))+(('SET-UP'!E22*2)+(F16*2)+('SET-UP'!E25*2)))*(TAN(J16*0.017453))+'SET-UP'!E20)</f>
        <v>#DIV/0!</v>
      </c>
      <c r="I16" s="96" t="e">
        <f>(((M16+'SET-UP'!E25)/COS(J16*0.017453))-(L16-'SET-UP'!E25))*COS(J16*0.017453)</f>
        <v>#DIV/0!</v>
      </c>
      <c r="J16" s="100" t="e">
        <f aca="true" t="shared" si="2" ref="J16:J21">(210/G16)/2</f>
        <v>#DIV/0!</v>
      </c>
      <c r="K16" s="96" t="e">
        <f>((H16+('SET-UP'!E17*2))*G16)+2</f>
        <v>#DIV/0!</v>
      </c>
      <c r="L16" s="96" t="e">
        <f>(((((C16/2)*(C16/2)+(D16*D16))/(D16*2)*2))+(('SET-UP'!E22*2)))/2</f>
        <v>#DIV/0!</v>
      </c>
      <c r="M16" s="104" t="e">
        <f>((((((C16/2))*(C16/2)+(D16*D16))/(D16*2)*2))+(('SET-UP'!E22*2))+(F16*2))/2</f>
        <v>#DIV/0!</v>
      </c>
      <c r="N16" s="99" t="e">
        <f t="shared" si="0"/>
        <v>#DIV/0!</v>
      </c>
      <c r="O16" s="156"/>
      <c r="P16" s="156"/>
    </row>
    <row r="17" spans="1:16" ht="12.75">
      <c r="A17" s="156"/>
      <c r="B17" s="66" t="s">
        <v>49</v>
      </c>
      <c r="C17" s="84"/>
      <c r="D17" s="90">
        <f t="shared" si="1"/>
        <v>0</v>
      </c>
      <c r="E17" s="77"/>
      <c r="F17" s="93"/>
      <c r="G17" s="77"/>
      <c r="H17" s="97" t="e">
        <f>((((((C17/2)*(C17/2)+(D17*D17))/(D17*2)*2))+(('SET-UP'!E22*2)+(F17*2)+('SET-UP'!E25*2)))*(TAN(J17*0.017453))+'SET-UP'!E20)</f>
        <v>#DIV/0!</v>
      </c>
      <c r="I17" s="97" t="e">
        <f>(((M17+'SET-UP'!E25)/COS(J17*0.017453))-(L17-'SET-UP'!E25))*COS(J17*0.017453)</f>
        <v>#DIV/0!</v>
      </c>
      <c r="J17" s="101" t="e">
        <f t="shared" si="2"/>
        <v>#DIV/0!</v>
      </c>
      <c r="K17" s="97" t="e">
        <f>((H17+('SET-UP'!E17*2))*G17)+2</f>
        <v>#DIV/0!</v>
      </c>
      <c r="L17" s="97" t="e">
        <f>(((((C17/2)*(C17/2)+(D17*D17))/(D17*2)*2))+(('SET-UP'!E22*2)))/2</f>
        <v>#DIV/0!</v>
      </c>
      <c r="M17" s="105" t="e">
        <f>((((((C17/2))*(C17/2)+(D17*D17))/(D17*2)*2))+(('SET-UP'!E22*2))+(F17*2))/2</f>
        <v>#DIV/0!</v>
      </c>
      <c r="N17" s="99" t="e">
        <f t="shared" si="0"/>
        <v>#DIV/0!</v>
      </c>
      <c r="O17" s="156"/>
      <c r="P17" s="156"/>
    </row>
    <row r="18" spans="1:16" ht="12.75">
      <c r="A18" s="156"/>
      <c r="B18" s="66" t="s">
        <v>49</v>
      </c>
      <c r="C18" s="84"/>
      <c r="D18" s="90">
        <f t="shared" si="1"/>
        <v>0</v>
      </c>
      <c r="E18" s="77"/>
      <c r="F18" s="93"/>
      <c r="G18" s="77"/>
      <c r="H18" s="97" t="e">
        <f>((((((C18/2)*(C18/2)+(D18*D18))/(D18*2)*2))+(('SET-UP'!E22*2)+(F18*2)+('SET-UP'!E25*2)))*(TAN(J18*0.017453))+'SET-UP'!E20)</f>
        <v>#DIV/0!</v>
      </c>
      <c r="I18" s="97" t="e">
        <f>(((M18+'SET-UP'!E25)/COS(J18*0.017453))-(L18-'SET-UP'!E25))*COS(J18*0.017453)</f>
        <v>#DIV/0!</v>
      </c>
      <c r="J18" s="101" t="e">
        <f t="shared" si="2"/>
        <v>#DIV/0!</v>
      </c>
      <c r="K18" s="97" t="e">
        <f>((H18+('SET-UP'!E17*2))*G18)+2</f>
        <v>#DIV/0!</v>
      </c>
      <c r="L18" s="97" t="e">
        <f>(((((C18/2)*(C18/2)+(D18*D18))/(D18*2)*2))+(('SET-UP'!E22*2)))/2</f>
        <v>#DIV/0!</v>
      </c>
      <c r="M18" s="105" t="e">
        <f>((((((C18/2))*(C18/2)+(D18*D18))/(D18*2)*2))+(('SET-UP'!E22*2))+(F18*2))/2</f>
        <v>#DIV/0!</v>
      </c>
      <c r="N18" s="99" t="e">
        <f t="shared" si="0"/>
        <v>#DIV/0!</v>
      </c>
      <c r="O18" s="156"/>
      <c r="P18" s="156"/>
    </row>
    <row r="19" spans="1:16" ht="12.75">
      <c r="A19" s="156"/>
      <c r="B19" s="66" t="s">
        <v>49</v>
      </c>
      <c r="C19" s="84"/>
      <c r="D19" s="90">
        <f t="shared" si="1"/>
        <v>0</v>
      </c>
      <c r="E19" s="77"/>
      <c r="F19" s="93"/>
      <c r="G19" s="77"/>
      <c r="H19" s="97" t="e">
        <f>((((((C19/2)*(C19/2)+(D19*D19))/(D19*2)*2))+(('SET-UP'!E22*2)+(F19*2)+('SET-UP'!E25*2)))*(TAN(J19*0.017453))+'SET-UP'!E20)</f>
        <v>#DIV/0!</v>
      </c>
      <c r="I19" s="97" t="e">
        <f>(((M19+'SET-UP'!E25)/COS(J19*0.017453))-(L19-'SET-UP'!E25))*COS(J19*0.017453)</f>
        <v>#DIV/0!</v>
      </c>
      <c r="J19" s="101" t="e">
        <f t="shared" si="2"/>
        <v>#DIV/0!</v>
      </c>
      <c r="K19" s="97" t="e">
        <f>((H19+('SET-UP'!E17*2))*G19)+2</f>
        <v>#DIV/0!</v>
      </c>
      <c r="L19" s="97" t="e">
        <f>(((((C19/2)*(C19/2)+(D19*D19))/(D19*2)*2))+(('SET-UP'!E22*2)))/2</f>
        <v>#DIV/0!</v>
      </c>
      <c r="M19" s="105" t="e">
        <f>((((((C19/2))*(C19/2)+(D19*D19))/(D19*2)*2))+(('SET-UP'!E22*2))+(F19*2))/2</f>
        <v>#DIV/0!</v>
      </c>
      <c r="N19" s="99" t="e">
        <f t="shared" si="0"/>
        <v>#DIV/0!</v>
      </c>
      <c r="O19" s="156"/>
      <c r="P19" s="156"/>
    </row>
    <row r="20" spans="1:16" ht="12.75">
      <c r="A20" s="156"/>
      <c r="B20" s="66" t="s">
        <v>49</v>
      </c>
      <c r="C20" s="84"/>
      <c r="D20" s="90">
        <f t="shared" si="1"/>
        <v>0</v>
      </c>
      <c r="E20" s="77"/>
      <c r="F20" s="93"/>
      <c r="G20" s="77"/>
      <c r="H20" s="97" t="e">
        <f>((((((C20/2)*(C20/2)+(D20*D20))/(D20*2)*2))+(('SET-UP'!E22*2)+(F20*2)+('SET-UP'!E25*2)))*(TAN(J20*0.017453))+'SET-UP'!E20)</f>
        <v>#DIV/0!</v>
      </c>
      <c r="I20" s="97" t="e">
        <f>(((M20+'SET-UP'!E25)/COS(J20*0.017453))-(L20-'SET-UP'!E25))*COS(J20*0.017453)</f>
        <v>#DIV/0!</v>
      </c>
      <c r="J20" s="101" t="e">
        <f t="shared" si="2"/>
        <v>#DIV/0!</v>
      </c>
      <c r="K20" s="97" t="e">
        <f>((H20+('SET-UP'!E17*2))*G20)+2</f>
        <v>#DIV/0!</v>
      </c>
      <c r="L20" s="97" t="e">
        <f>(((((C20/2)*(C20/2)+(D20*D20))/(D20*2)*2))+(('SET-UP'!E22*2)))/2</f>
        <v>#DIV/0!</v>
      </c>
      <c r="M20" s="105" t="e">
        <f>((((((C20/2))*(C20/2)+(D20*D20))/(D20*2)*2))+(('SET-UP'!E22*2))+(F20*2))/2</f>
        <v>#DIV/0!</v>
      </c>
      <c r="N20" s="99" t="e">
        <f t="shared" si="0"/>
        <v>#DIV/0!</v>
      </c>
      <c r="O20" s="156"/>
      <c r="P20" s="156"/>
    </row>
    <row r="21" spans="1:16" ht="13.5" thickBot="1">
      <c r="A21" s="156"/>
      <c r="B21" s="67" t="s">
        <v>49</v>
      </c>
      <c r="C21" s="86"/>
      <c r="D21" s="91">
        <f t="shared" si="1"/>
        <v>0</v>
      </c>
      <c r="E21" s="78"/>
      <c r="F21" s="94"/>
      <c r="G21" s="78"/>
      <c r="H21" s="98" t="e">
        <f>((((((C21/2)*(C21/2)+(D21*D21))/(D21*2)*2))+(('SET-UP'!E22*2)+(F21*2)+('SET-UP'!E25*2)))*(TAN(J21*0.017453))+'SET-UP'!E20)</f>
        <v>#DIV/0!</v>
      </c>
      <c r="I21" s="98" t="e">
        <f>(((M21+'SET-UP'!E25)/COS(J21*0.017453))-(L21-'SET-UP'!E25))*COS(J21*0.017453)</f>
        <v>#DIV/0!</v>
      </c>
      <c r="J21" s="102" t="e">
        <f t="shared" si="2"/>
        <v>#DIV/0!</v>
      </c>
      <c r="K21" s="98" t="e">
        <f>((H21+('SET-UP'!E17*2))*G21)+2</f>
        <v>#DIV/0!</v>
      </c>
      <c r="L21" s="98" t="e">
        <f>(((((C21/2)*(C21/2)+(D21*D21))/(D21*2)*2))+(('SET-UP'!E22*2)))/2</f>
        <v>#DIV/0!</v>
      </c>
      <c r="M21" s="106" t="e">
        <f>((((((C21/2))*(C21/2)+(D21*D21))/(D21*2)*2))+(('SET-UP'!E22*2))+(F21*2))/2</f>
        <v>#DIV/0!</v>
      </c>
      <c r="N21" s="99" t="e">
        <f t="shared" si="0"/>
        <v>#DIV/0!</v>
      </c>
      <c r="O21" s="156"/>
      <c r="P21" s="156"/>
    </row>
    <row r="22" spans="1:16" ht="7.5" customHeight="1" thickBot="1">
      <c r="A22" s="156"/>
      <c r="B22" s="57"/>
      <c r="C22" s="57"/>
      <c r="D22" s="57"/>
      <c r="E22" s="60"/>
      <c r="F22" s="95"/>
      <c r="G22" s="57"/>
      <c r="H22" s="99"/>
      <c r="I22" s="99"/>
      <c r="J22" s="103"/>
      <c r="K22" s="99"/>
      <c r="L22" s="99"/>
      <c r="M22" s="99"/>
      <c r="N22" s="99">
        <v>0</v>
      </c>
      <c r="O22" s="156"/>
      <c r="P22" s="156"/>
    </row>
    <row r="23" spans="1:16" ht="12.75">
      <c r="A23" s="156"/>
      <c r="B23" s="65" t="s">
        <v>50</v>
      </c>
      <c r="C23" s="79" t="s">
        <v>53</v>
      </c>
      <c r="D23" s="83"/>
      <c r="E23" s="76"/>
      <c r="F23" s="92"/>
      <c r="G23" s="76"/>
      <c r="H23" s="96" t="e">
        <f>((((((D23))+(('SET-UP'!E22*2)+(F23*2)+('SET-UP'!E25*2)))*(TAN(J23*0.017453))+'SET-UP'!E20)))</f>
        <v>#DIV/0!</v>
      </c>
      <c r="I23" s="96" t="e">
        <f>(((M23+'SET-UP'!E25)/COS(J23*0.017453))-(L23-'SET-UP'!E25))*COS(J23*0.017453)</f>
        <v>#DIV/0!</v>
      </c>
      <c r="J23" s="100" t="e">
        <f aca="true" t="shared" si="3" ref="J23:J28">180/G23</f>
        <v>#DIV/0!</v>
      </c>
      <c r="K23" s="96" t="e">
        <f>((H23+('SET-UP'!E17*2))*G23)+2</f>
        <v>#DIV/0!</v>
      </c>
      <c r="L23" s="96">
        <f>(D23+('SET-UP'!E22*2))/2</f>
        <v>0.125</v>
      </c>
      <c r="M23" s="104">
        <f>(D23+(('SET-UP'!E22*2))+(F23*2))/2</f>
        <v>0.125</v>
      </c>
      <c r="N23" s="99" t="e">
        <f t="shared" si="0"/>
        <v>#DIV/0!</v>
      </c>
      <c r="O23" s="156"/>
      <c r="P23" s="156"/>
    </row>
    <row r="24" spans="1:16" ht="12.75">
      <c r="A24" s="156"/>
      <c r="B24" s="66" t="s">
        <v>50</v>
      </c>
      <c r="C24" s="80" t="s">
        <v>53</v>
      </c>
      <c r="D24" s="85"/>
      <c r="E24" s="77"/>
      <c r="F24" s="93"/>
      <c r="G24" s="77"/>
      <c r="H24" s="97" t="e">
        <f>((((((D24))+(('SET-UP'!E22*2)+(F24*2)+('SET-UP'!E25*2)))*(TAN(J24*0.017453))+'SET-UP'!E20)))</f>
        <v>#DIV/0!</v>
      </c>
      <c r="I24" s="97" t="e">
        <f>(((M24+'SET-UP'!E25)/COS(J24*0.017453))-(L24-'SET-UP'!E25))*COS(J24*0.017453)</f>
        <v>#DIV/0!</v>
      </c>
      <c r="J24" s="101" t="e">
        <f t="shared" si="3"/>
        <v>#DIV/0!</v>
      </c>
      <c r="K24" s="97" t="e">
        <f>((H24+('SET-UP'!E17*2))*G24)+2</f>
        <v>#DIV/0!</v>
      </c>
      <c r="L24" s="97">
        <f>(D24+('SET-UP'!E22*2))/2</f>
        <v>0.125</v>
      </c>
      <c r="M24" s="105">
        <f>(D24+(('SET-UP'!E22*2))+(F24*2))/2</f>
        <v>0.125</v>
      </c>
      <c r="N24" s="99" t="e">
        <f t="shared" si="0"/>
        <v>#DIV/0!</v>
      </c>
      <c r="O24" s="156"/>
      <c r="P24" s="156"/>
    </row>
    <row r="25" spans="1:16" ht="12.75">
      <c r="A25" s="156"/>
      <c r="B25" s="66" t="s">
        <v>50</v>
      </c>
      <c r="C25" s="80" t="s">
        <v>53</v>
      </c>
      <c r="D25" s="85"/>
      <c r="E25" s="77"/>
      <c r="F25" s="93"/>
      <c r="G25" s="77"/>
      <c r="H25" s="97" t="e">
        <f>((((D25))+(('SET-UP'!E22*2)+(F25*2)+('SET-UP'!E25*2)))*(TAN(J25*0.017453))+'SET-UP'!E20)</f>
        <v>#DIV/0!</v>
      </c>
      <c r="I25" s="97" t="e">
        <f>(((M25+'SET-UP'!E25)/COS(J25*0.017453))-(L25-'SET-UP'!E25))*COS(J25*0.017453)</f>
        <v>#DIV/0!</v>
      </c>
      <c r="J25" s="101" t="e">
        <f t="shared" si="3"/>
        <v>#DIV/0!</v>
      </c>
      <c r="K25" s="97" t="e">
        <f>((H25+('SET-UP'!E17*2))*G25)+2</f>
        <v>#DIV/0!</v>
      </c>
      <c r="L25" s="97">
        <f>(D25+('SET-UP'!E22*2))/2</f>
        <v>0.125</v>
      </c>
      <c r="M25" s="105">
        <f>(D25+(('SET-UP'!E22*2))+(F25*2))/2</f>
        <v>0.125</v>
      </c>
      <c r="N25" s="99" t="e">
        <f t="shared" si="0"/>
        <v>#DIV/0!</v>
      </c>
      <c r="O25" s="156"/>
      <c r="P25" s="156"/>
    </row>
    <row r="26" spans="1:16" ht="12.75">
      <c r="A26" s="156"/>
      <c r="B26" s="66" t="s">
        <v>50</v>
      </c>
      <c r="C26" s="80" t="s">
        <v>53</v>
      </c>
      <c r="D26" s="85"/>
      <c r="E26" s="77"/>
      <c r="F26" s="93"/>
      <c r="G26" s="77"/>
      <c r="H26" s="97" t="e">
        <f>((((D26)+(('SET-UP'!E22*2)+(F26*2)+('SET-UP'!E25*2)))*(TAN(J26*0.017453))+'SET-UP'!E20))</f>
        <v>#DIV/0!</v>
      </c>
      <c r="I26" s="97" t="e">
        <f>(((M26+'SET-UP'!E25)/COS(J26*0.017453))-(L26-'SET-UP'!E25))*COS(J26*0.017453)</f>
        <v>#DIV/0!</v>
      </c>
      <c r="J26" s="101" t="e">
        <f t="shared" si="3"/>
        <v>#DIV/0!</v>
      </c>
      <c r="K26" s="97" t="e">
        <f>((H26+('SET-UP'!E17*2))*G26)+2</f>
        <v>#DIV/0!</v>
      </c>
      <c r="L26" s="97">
        <f>(D26+('SET-UP'!E22*2))/2</f>
        <v>0.125</v>
      </c>
      <c r="M26" s="105">
        <f>(D26+(('SET-UP'!E22*2))+(F26*2))/2</f>
        <v>0.125</v>
      </c>
      <c r="N26" s="99" t="e">
        <f t="shared" si="0"/>
        <v>#DIV/0!</v>
      </c>
      <c r="O26" s="156"/>
      <c r="P26" s="156"/>
    </row>
    <row r="27" spans="1:16" ht="12.75">
      <c r="A27" s="156"/>
      <c r="B27" s="66" t="s">
        <v>50</v>
      </c>
      <c r="C27" s="80" t="s">
        <v>53</v>
      </c>
      <c r="D27" s="85"/>
      <c r="E27" s="77"/>
      <c r="F27" s="93"/>
      <c r="G27" s="77"/>
      <c r="H27" s="97" t="e">
        <f>(((((D27))+(('SET-UP'!E22*2)+(F27*2)+('SET-UP'!E25*2)))*(TAN(J27*0.017453))+'SET-UP'!E20))</f>
        <v>#DIV/0!</v>
      </c>
      <c r="I27" s="97" t="e">
        <f>(((M27+'SET-UP'!E25)/COS(J27*0.017453))-(L27-'SET-UP'!E25))*COS(J27*0.017453)</f>
        <v>#DIV/0!</v>
      </c>
      <c r="J27" s="101" t="e">
        <f t="shared" si="3"/>
        <v>#DIV/0!</v>
      </c>
      <c r="K27" s="97" t="e">
        <f>((H27+('SET-UP'!E17*2))*G27)+2</f>
        <v>#DIV/0!</v>
      </c>
      <c r="L27" s="97">
        <f>(D27+('SET-UP'!E22*2))/2</f>
        <v>0.125</v>
      </c>
      <c r="M27" s="105">
        <f>(D27+(('SET-UP'!E22*2))+(F27*2))/2</f>
        <v>0.125</v>
      </c>
      <c r="N27" s="99" t="e">
        <f t="shared" si="0"/>
        <v>#DIV/0!</v>
      </c>
      <c r="O27" s="156"/>
      <c r="P27" s="156"/>
    </row>
    <row r="28" spans="1:16" ht="13.5" thickBot="1">
      <c r="A28" s="156"/>
      <c r="B28" s="67" t="s">
        <v>50</v>
      </c>
      <c r="C28" s="81" t="s">
        <v>53</v>
      </c>
      <c r="D28" s="87"/>
      <c r="E28" s="78"/>
      <c r="F28" s="94"/>
      <c r="G28" s="78"/>
      <c r="H28" s="98" t="e">
        <f>((((D28))+(('SET-UP'!E22*2)+(F28*2)+('SET-UP'!E25*2)))*(TAN(J28*0.017453))+'SET-UP'!E20)</f>
        <v>#DIV/0!</v>
      </c>
      <c r="I28" s="98" t="e">
        <f>(((M28+'SET-UP'!E25)/COS(J28*0.017453))-(L28-'SET-UP'!E25))*COS(J28*0.017453)</f>
        <v>#DIV/0!</v>
      </c>
      <c r="J28" s="102" t="e">
        <f t="shared" si="3"/>
        <v>#DIV/0!</v>
      </c>
      <c r="K28" s="98" t="e">
        <f>((H28+('SET-UP'!E17*2))*G28)+2</f>
        <v>#DIV/0!</v>
      </c>
      <c r="L28" s="98">
        <f>(D28+('SET-UP'!E22*2))/2</f>
        <v>0.125</v>
      </c>
      <c r="M28" s="106">
        <f>(D28+(('SET-UP'!E22*2))+(F28*2))/2</f>
        <v>0.125</v>
      </c>
      <c r="N28" s="99" t="e">
        <f t="shared" si="0"/>
        <v>#DIV/0!</v>
      </c>
      <c r="O28" s="156"/>
      <c r="P28" s="103">
        <f>N29*H59</f>
        <v>0</v>
      </c>
    </row>
    <row r="29" spans="1:16" ht="13.5" thickBot="1">
      <c r="A29" s="156"/>
      <c r="B29" s="60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161">
        <f>SUMIF(N9:N28,"&gt;0")</f>
        <v>0</v>
      </c>
      <c r="O29" s="156" t="s">
        <v>74</v>
      </c>
      <c r="P29" s="99">
        <f>N29+P28</f>
        <v>0</v>
      </c>
    </row>
    <row r="30" spans="1:16" ht="13.5" thickBot="1">
      <c r="A30" s="156"/>
      <c r="B30" s="57"/>
      <c r="C30" s="57"/>
      <c r="D30" s="57"/>
      <c r="E30" s="57"/>
      <c r="F30" s="57"/>
      <c r="G30" s="156">
        <f>SUM(G9:G28)</f>
        <v>0</v>
      </c>
      <c r="H30" s="57"/>
      <c r="I30" s="158"/>
      <c r="J30" s="157" t="s">
        <v>76</v>
      </c>
      <c r="K30" s="158"/>
      <c r="L30" s="159"/>
      <c r="M30" s="160">
        <f>P46</f>
        <v>0</v>
      </c>
      <c r="N30" s="162">
        <f>AVERAGE(F37:F59)</f>
        <v>0</v>
      </c>
      <c r="O30" s="156" t="s">
        <v>75</v>
      </c>
      <c r="P30" s="163">
        <f>P29*N30</f>
        <v>0</v>
      </c>
    </row>
    <row r="31" spans="1:16" ht="12.75">
      <c r="A31" s="1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156"/>
      <c r="O31" s="156" t="s">
        <v>75</v>
      </c>
      <c r="P31" s="163"/>
    </row>
    <row r="32" spans="1:16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163"/>
      <c r="N32" s="156">
        <f>COUNT(C9:C14,C16:C21,D23:D28)</f>
        <v>0</v>
      </c>
      <c r="O32" s="156"/>
      <c r="P32" s="156"/>
    </row>
    <row r="33" spans="1:16" ht="12.75">
      <c r="A33" s="57"/>
      <c r="B33" s="57"/>
      <c r="C33" s="57"/>
      <c r="D33" s="57"/>
      <c r="E33" s="57"/>
      <c r="F33" s="57"/>
      <c r="G33" s="60"/>
      <c r="H33" s="57"/>
      <c r="I33" s="57"/>
      <c r="J33" s="57"/>
      <c r="K33" s="57"/>
      <c r="L33" s="57"/>
      <c r="M33" s="103">
        <f>M32*H44</f>
        <v>0</v>
      </c>
      <c r="N33" s="156"/>
      <c r="O33" s="156"/>
      <c r="P33" s="163">
        <f>((P32/60)*H37)*N32</f>
        <v>0</v>
      </c>
    </row>
    <row r="34" spans="1:16" ht="12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156"/>
      <c r="O34" s="156"/>
      <c r="P34" s="156"/>
    </row>
    <row r="35" spans="1:16" ht="13.5" thickBot="1">
      <c r="A35" s="57"/>
      <c r="B35" s="57"/>
      <c r="C35" s="57"/>
      <c r="D35" s="60"/>
      <c r="E35" s="60"/>
      <c r="F35" s="57"/>
      <c r="G35" s="60"/>
      <c r="H35" s="60"/>
      <c r="I35" s="60"/>
      <c r="J35" s="60"/>
      <c r="K35" s="60"/>
      <c r="L35" s="60"/>
      <c r="M35" s="57"/>
      <c r="N35" s="156"/>
      <c r="O35" s="156"/>
      <c r="P35" s="156"/>
    </row>
    <row r="36" spans="1:16" ht="13.5" thickBot="1">
      <c r="A36" s="57"/>
      <c r="B36" s="57"/>
      <c r="C36" s="55"/>
      <c r="D36" s="55"/>
      <c r="E36" s="61" t="s">
        <v>36</v>
      </c>
      <c r="F36" s="64" t="s">
        <v>44</v>
      </c>
      <c r="G36" s="60"/>
      <c r="H36" s="61" t="s">
        <v>70</v>
      </c>
      <c r="I36" s="60"/>
      <c r="J36" s="61" t="s">
        <v>67</v>
      </c>
      <c r="K36" s="64" t="s">
        <v>68</v>
      </c>
      <c r="L36" s="182"/>
      <c r="M36" s="182"/>
      <c r="N36" s="156"/>
      <c r="O36" s="156"/>
      <c r="P36" s="156"/>
    </row>
    <row r="37" spans="1:16" ht="13.5" thickBot="1">
      <c r="A37" s="57"/>
      <c r="B37" s="57"/>
      <c r="C37" s="55"/>
      <c r="D37" s="55"/>
      <c r="E37" s="150"/>
      <c r="F37" s="155">
        <v>0</v>
      </c>
      <c r="G37" s="57"/>
      <c r="H37" s="149">
        <v>0</v>
      </c>
      <c r="I37" s="60"/>
      <c r="J37" s="145"/>
      <c r="K37" s="153">
        <v>0</v>
      </c>
      <c r="L37" s="182">
        <f>SUM(K37:K41)</f>
        <v>0</v>
      </c>
      <c r="M37" s="182">
        <f>L37*G30</f>
        <v>0</v>
      </c>
      <c r="N37" s="156"/>
      <c r="O37" s="156"/>
      <c r="P37" s="156"/>
    </row>
    <row r="38" spans="1:16" ht="12.75">
      <c r="A38" s="57"/>
      <c r="B38" s="57"/>
      <c r="C38" s="55"/>
      <c r="D38" s="55"/>
      <c r="E38" s="146"/>
      <c r="F38" s="147"/>
      <c r="G38" s="60"/>
      <c r="H38" s="55"/>
      <c r="I38" s="60"/>
      <c r="J38" s="146"/>
      <c r="K38" s="151">
        <v>0</v>
      </c>
      <c r="L38" s="182"/>
      <c r="M38" s="182">
        <f>M37+L43</f>
        <v>0</v>
      </c>
      <c r="N38" s="156"/>
      <c r="O38" s="156"/>
      <c r="P38" s="156"/>
    </row>
    <row r="39" spans="1:16" ht="12.75">
      <c r="A39" s="57"/>
      <c r="B39" s="57"/>
      <c r="C39" s="55"/>
      <c r="D39" s="55"/>
      <c r="E39" s="146"/>
      <c r="F39" s="147"/>
      <c r="G39" s="60"/>
      <c r="H39" s="55"/>
      <c r="I39" s="60"/>
      <c r="J39" s="146"/>
      <c r="K39" s="151">
        <v>0</v>
      </c>
      <c r="L39" s="182"/>
      <c r="M39" s="183"/>
      <c r="N39" s="156"/>
      <c r="O39" s="156"/>
      <c r="P39" s="156"/>
    </row>
    <row r="40" spans="1:16" ht="12.75">
      <c r="A40" s="57"/>
      <c r="B40" s="57"/>
      <c r="C40" s="55"/>
      <c r="D40" s="55"/>
      <c r="E40" s="146"/>
      <c r="F40" s="147"/>
      <c r="G40" s="60"/>
      <c r="H40" s="55"/>
      <c r="I40" s="60"/>
      <c r="J40" s="146"/>
      <c r="K40" s="151">
        <v>0</v>
      </c>
      <c r="L40" s="182"/>
      <c r="M40" s="183"/>
      <c r="N40" s="156"/>
      <c r="O40" s="156"/>
      <c r="P40" s="156"/>
    </row>
    <row r="41" spans="1:16" ht="12.75">
      <c r="A41" s="57"/>
      <c r="B41" s="57"/>
      <c r="C41" s="55"/>
      <c r="D41" s="55"/>
      <c r="E41" s="146"/>
      <c r="F41" s="147"/>
      <c r="G41" s="60"/>
      <c r="H41" s="55"/>
      <c r="I41" s="60"/>
      <c r="J41" s="146"/>
      <c r="K41" s="151">
        <v>0</v>
      </c>
      <c r="L41" s="182"/>
      <c r="M41" s="182"/>
      <c r="N41" s="156"/>
      <c r="O41" s="156"/>
      <c r="P41" s="156"/>
    </row>
    <row r="42" spans="1:16" ht="13.5" thickBot="1">
      <c r="A42" s="57"/>
      <c r="B42" s="57"/>
      <c r="C42" s="55"/>
      <c r="D42" s="55"/>
      <c r="E42" s="146"/>
      <c r="F42" s="147"/>
      <c r="G42" s="57"/>
      <c r="H42" s="55"/>
      <c r="I42" s="60"/>
      <c r="J42" s="176"/>
      <c r="K42" s="177">
        <v>0</v>
      </c>
      <c r="L42" s="182"/>
      <c r="M42" s="182"/>
      <c r="N42" s="156"/>
      <c r="O42" s="156"/>
      <c r="P42" s="156"/>
    </row>
    <row r="43" spans="1:16" ht="13.5" thickBot="1">
      <c r="A43" s="57"/>
      <c r="B43" s="57"/>
      <c r="C43" s="55"/>
      <c r="D43" s="55"/>
      <c r="E43" s="146"/>
      <c r="F43" s="147"/>
      <c r="G43" s="60"/>
      <c r="H43" s="61" t="s">
        <v>69</v>
      </c>
      <c r="I43" s="60"/>
      <c r="J43" s="176"/>
      <c r="K43" s="177">
        <v>0</v>
      </c>
      <c r="L43" s="182">
        <f>SUM(K42:K54)</f>
        <v>0</v>
      </c>
      <c r="M43" s="184">
        <f>L43*N32</f>
        <v>0</v>
      </c>
      <c r="N43" s="185">
        <f>M43+M38</f>
        <v>0</v>
      </c>
      <c r="O43" s="156"/>
      <c r="P43" s="156"/>
    </row>
    <row r="44" spans="1:16" ht="13.5" thickBot="1">
      <c r="A44" s="57"/>
      <c r="B44" s="57"/>
      <c r="C44" s="55"/>
      <c r="D44" s="55"/>
      <c r="E44" s="146"/>
      <c r="F44" s="147"/>
      <c r="G44" s="60"/>
      <c r="H44" s="154">
        <v>0</v>
      </c>
      <c r="I44" s="60"/>
      <c r="J44" s="176"/>
      <c r="K44" s="177">
        <v>0</v>
      </c>
      <c r="L44" s="182"/>
      <c r="M44" s="182"/>
      <c r="N44" s="163">
        <f>(N43/60)*H37</f>
        <v>0</v>
      </c>
      <c r="O44" s="156"/>
      <c r="P44" s="156"/>
    </row>
    <row r="45" spans="1:16" ht="12.75">
      <c r="A45" s="57"/>
      <c r="B45" s="57"/>
      <c r="C45" s="55"/>
      <c r="D45" s="55"/>
      <c r="E45" s="146"/>
      <c r="F45" s="147"/>
      <c r="G45" s="60"/>
      <c r="H45" s="55"/>
      <c r="I45" s="60"/>
      <c r="J45" s="176"/>
      <c r="K45" s="177">
        <v>0</v>
      </c>
      <c r="L45" s="182"/>
      <c r="M45" s="182"/>
      <c r="N45" s="163">
        <f>N44+L56+H51+H52</f>
        <v>0</v>
      </c>
      <c r="O45" s="156"/>
      <c r="P45" s="156"/>
    </row>
    <row r="46" spans="1:16" ht="12.75">
      <c r="A46" s="57"/>
      <c r="B46" s="57"/>
      <c r="C46" s="55"/>
      <c r="D46" s="55"/>
      <c r="E46" s="146"/>
      <c r="F46" s="147"/>
      <c r="G46" s="60"/>
      <c r="H46" s="55"/>
      <c r="I46" s="60"/>
      <c r="J46" s="176"/>
      <c r="K46" s="177">
        <v>0</v>
      </c>
      <c r="L46" s="182"/>
      <c r="M46" s="182"/>
      <c r="N46" s="163">
        <f>N45+P30</f>
        <v>0</v>
      </c>
      <c r="O46" s="156"/>
      <c r="P46" s="163">
        <f>N46+N47</f>
        <v>0</v>
      </c>
    </row>
    <row r="47" spans="1:16" ht="12.75">
      <c r="A47" s="57"/>
      <c r="B47" s="57"/>
      <c r="C47" s="55"/>
      <c r="D47" s="55"/>
      <c r="E47" s="146"/>
      <c r="F47" s="147"/>
      <c r="G47" s="60"/>
      <c r="H47" s="55"/>
      <c r="I47" s="60"/>
      <c r="J47" s="176"/>
      <c r="K47" s="177"/>
      <c r="L47" s="182"/>
      <c r="M47" s="182"/>
      <c r="N47" s="103">
        <f>N46*H44</f>
        <v>0</v>
      </c>
      <c r="O47" s="156"/>
      <c r="P47" s="163"/>
    </row>
    <row r="48" spans="1:16" ht="12.75">
      <c r="A48" s="57"/>
      <c r="B48" s="57"/>
      <c r="C48" s="55"/>
      <c r="D48" s="55"/>
      <c r="E48" s="146"/>
      <c r="F48" s="147"/>
      <c r="G48" s="60"/>
      <c r="H48" s="55"/>
      <c r="I48" s="60"/>
      <c r="J48" s="176"/>
      <c r="K48" s="177"/>
      <c r="L48" s="182"/>
      <c r="M48" s="182"/>
      <c r="N48" s="156"/>
      <c r="O48" s="156"/>
      <c r="P48" s="156"/>
    </row>
    <row r="49" spans="1:16" ht="13.5" thickBot="1">
      <c r="A49" s="57"/>
      <c r="B49" s="57"/>
      <c r="C49" s="55"/>
      <c r="D49" s="55"/>
      <c r="E49" s="146"/>
      <c r="F49" s="147"/>
      <c r="G49" s="60"/>
      <c r="H49" s="55"/>
      <c r="I49" s="60"/>
      <c r="J49" s="176"/>
      <c r="K49" s="177"/>
      <c r="L49" s="55"/>
      <c r="M49" s="55"/>
      <c r="N49" s="57"/>
      <c r="O49" s="57"/>
      <c r="P49" s="57"/>
    </row>
    <row r="50" spans="1:16" ht="13.5" thickBot="1">
      <c r="A50" s="57"/>
      <c r="B50" s="57"/>
      <c r="C50" s="55"/>
      <c r="D50" s="55"/>
      <c r="E50" s="146"/>
      <c r="F50" s="147"/>
      <c r="G50" s="60"/>
      <c r="H50" s="61" t="s">
        <v>72</v>
      </c>
      <c r="I50" s="60"/>
      <c r="J50" s="176"/>
      <c r="K50" s="177"/>
      <c r="L50" s="55"/>
      <c r="M50" s="55"/>
      <c r="N50" s="57"/>
      <c r="O50" s="57"/>
      <c r="P50" s="57"/>
    </row>
    <row r="51" spans="1:16" ht="13.5" thickBot="1">
      <c r="A51" s="57"/>
      <c r="B51" s="57"/>
      <c r="C51" s="55"/>
      <c r="D51" s="55"/>
      <c r="E51" s="146"/>
      <c r="F51" s="147"/>
      <c r="G51" s="60"/>
      <c r="H51" s="149">
        <v>0</v>
      </c>
      <c r="I51" s="60"/>
      <c r="J51" s="176"/>
      <c r="K51" s="177"/>
      <c r="L51" s="55"/>
      <c r="M51" s="55"/>
      <c r="N51" s="57"/>
      <c r="O51" s="57"/>
      <c r="P51" s="57"/>
    </row>
    <row r="52" spans="1:16" ht="13.5" thickBot="1">
      <c r="A52" s="57"/>
      <c r="B52" s="57"/>
      <c r="C52" s="55"/>
      <c r="D52" s="55"/>
      <c r="E52" s="146"/>
      <c r="F52" s="147"/>
      <c r="G52" s="60"/>
      <c r="H52" s="149">
        <v>0</v>
      </c>
      <c r="I52" s="60"/>
      <c r="J52" s="176"/>
      <c r="K52" s="177"/>
      <c r="L52" s="55"/>
      <c r="M52" s="55"/>
      <c r="N52" s="57"/>
      <c r="O52" s="57"/>
      <c r="P52" s="57"/>
    </row>
    <row r="53" spans="1:16" ht="12.75">
      <c r="A53" s="57"/>
      <c r="B53" s="57"/>
      <c r="C53" s="55"/>
      <c r="D53" s="55"/>
      <c r="E53" s="146"/>
      <c r="F53" s="147"/>
      <c r="G53" s="60"/>
      <c r="H53" s="55"/>
      <c r="I53" s="60"/>
      <c r="J53" s="176"/>
      <c r="K53" s="177"/>
      <c r="L53" s="55"/>
      <c r="M53" s="55"/>
      <c r="N53" s="57"/>
      <c r="O53" s="57"/>
      <c r="P53" s="57"/>
    </row>
    <row r="54" spans="1:16" ht="12.75">
      <c r="A54" s="57"/>
      <c r="B54" s="57"/>
      <c r="C54" s="55"/>
      <c r="D54" s="55"/>
      <c r="E54" s="146"/>
      <c r="F54" s="147"/>
      <c r="G54" s="60"/>
      <c r="H54" s="55"/>
      <c r="I54" s="60"/>
      <c r="J54" s="176"/>
      <c r="K54" s="177"/>
      <c r="L54" s="55"/>
      <c r="M54" s="55"/>
      <c r="N54" s="57"/>
      <c r="O54" s="57"/>
      <c r="P54" s="57"/>
    </row>
    <row r="55" spans="1:16" ht="12.75">
      <c r="A55" s="57"/>
      <c r="B55" s="57"/>
      <c r="C55" s="55"/>
      <c r="D55" s="55"/>
      <c r="E55" s="146"/>
      <c r="F55" s="147"/>
      <c r="G55" s="60"/>
      <c r="H55" s="55"/>
      <c r="I55" s="60"/>
      <c r="J55" s="178" t="s">
        <v>71</v>
      </c>
      <c r="K55" s="179">
        <v>0</v>
      </c>
      <c r="L55" s="55"/>
      <c r="M55" s="186"/>
      <c r="N55" s="57"/>
      <c r="O55" s="57"/>
      <c r="P55" s="57"/>
    </row>
    <row r="56" spans="1:16" ht="12.75">
      <c r="A56" s="57"/>
      <c r="B56" s="57"/>
      <c r="C56" s="55"/>
      <c r="D56" s="55"/>
      <c r="E56" s="146"/>
      <c r="F56" s="147"/>
      <c r="G56" s="60"/>
      <c r="H56" s="55"/>
      <c r="I56" s="60"/>
      <c r="J56" s="178" t="s">
        <v>71</v>
      </c>
      <c r="K56" s="179">
        <v>0</v>
      </c>
      <c r="L56" s="186">
        <f>SUM(K55:K59)</f>
        <v>0</v>
      </c>
      <c r="M56" s="55"/>
      <c r="N56" s="57"/>
      <c r="O56" s="57"/>
      <c r="P56" s="57"/>
    </row>
    <row r="57" spans="1:16" ht="13.5" thickBot="1">
      <c r="A57" s="57"/>
      <c r="B57" s="57"/>
      <c r="C57" s="55"/>
      <c r="D57" s="55"/>
      <c r="E57" s="146"/>
      <c r="F57" s="147"/>
      <c r="G57" s="60"/>
      <c r="H57" s="55"/>
      <c r="I57" s="60"/>
      <c r="J57" s="178" t="s">
        <v>71</v>
      </c>
      <c r="K57" s="179">
        <v>0</v>
      </c>
      <c r="L57" s="55"/>
      <c r="M57" s="55"/>
      <c r="N57" s="57"/>
      <c r="O57" s="57"/>
      <c r="P57" s="57"/>
    </row>
    <row r="58" spans="1:16" ht="13.5" thickBot="1">
      <c r="A58" s="57"/>
      <c r="B58" s="57"/>
      <c r="C58" s="55"/>
      <c r="D58" s="55"/>
      <c r="E58" s="146"/>
      <c r="F58" s="147"/>
      <c r="G58" s="60"/>
      <c r="H58" s="61" t="s">
        <v>73</v>
      </c>
      <c r="I58" s="60"/>
      <c r="J58" s="178" t="s">
        <v>71</v>
      </c>
      <c r="K58" s="179">
        <v>0</v>
      </c>
      <c r="L58" s="55"/>
      <c r="M58" s="55"/>
      <c r="N58" s="57"/>
      <c r="O58" s="57"/>
      <c r="P58" s="57"/>
    </row>
    <row r="59" spans="1:16" ht="13.5" thickBot="1">
      <c r="A59" s="57"/>
      <c r="B59" s="57"/>
      <c r="C59" s="55"/>
      <c r="D59" s="55"/>
      <c r="E59" s="152"/>
      <c r="F59" s="148"/>
      <c r="G59" s="60"/>
      <c r="H59" s="154">
        <v>0</v>
      </c>
      <c r="I59" s="60"/>
      <c r="J59" s="180" t="s">
        <v>71</v>
      </c>
      <c r="K59" s="181">
        <v>0</v>
      </c>
      <c r="L59" s="55"/>
      <c r="M59" s="55"/>
      <c r="N59" s="57"/>
      <c r="O59" s="57"/>
      <c r="P59" s="57"/>
    </row>
    <row r="60" spans="1:16" ht="12.75">
      <c r="A60" s="57"/>
      <c r="B60" s="57"/>
      <c r="C60" s="57"/>
      <c r="D60" s="60"/>
      <c r="E60" s="60"/>
      <c r="F60" s="60"/>
      <c r="G60" s="60"/>
      <c r="H60" s="60"/>
      <c r="I60" s="60"/>
      <c r="J60" s="60"/>
      <c r="K60" s="60"/>
      <c r="L60" s="60"/>
      <c r="M60" s="57"/>
      <c r="N60" s="57"/>
      <c r="O60" s="57"/>
      <c r="P60" s="57"/>
    </row>
    <row r="61" spans="1:16" ht="12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</row>
    <row r="62" spans="2:13" ht="12.75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2:13" ht="12.75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</row>
    <row r="64" spans="2:13" ht="12.75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</row>
    <row r="65" spans="2:13" ht="12.75"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</row>
    <row r="66" spans="2:13" ht="12.75"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</row>
    <row r="67" spans="2:13" ht="12.75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</row>
    <row r="68" spans="2:13" ht="12.75"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2:13" ht="12.75"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</row>
    <row r="70" spans="2:13" ht="12.75"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</row>
    <row r="71" spans="2:13" ht="12.75"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</row>
    <row r="72" spans="2:13" ht="12.75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</row>
    <row r="73" spans="2:13" ht="12.75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2:13" ht="12.75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</row>
    <row r="75" spans="2:13" ht="12.75"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</row>
    <row r="76" spans="2:13" ht="12.75"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2:13" ht="12.75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2:13" ht="12.75"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2:13" ht="12.75"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2:13" ht="12.75"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2:13" ht="12.75"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2:13" ht="12.75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2:13" ht="12.75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2:13" ht="12.75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2:13" ht="12.75"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2:13" ht="12.75"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2:13" ht="12.75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</row>
    <row r="88" spans="2:13" ht="12.75"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</row>
    <row r="89" spans="2:13" ht="12.75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</row>
    <row r="90" spans="2:13" ht="12.75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</row>
    <row r="91" spans="2:13" ht="12.75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2:13" ht="12.75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</row>
    <row r="93" spans="2:13" ht="12.75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</row>
    <row r="94" spans="2:13" ht="12.75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</row>
    <row r="95" spans="2:13" ht="12.75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</row>
    <row r="96" spans="2:13" ht="12.75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</row>
    <row r="97" spans="2:13" ht="12.75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</row>
    <row r="98" spans="2:13" ht="12.75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</row>
    <row r="99" spans="2:13" ht="12.75"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</row>
    <row r="100" spans="2:13" ht="12.75"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</row>
    <row r="101" spans="2:13" ht="12.75"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</row>
    <row r="102" spans="2:13" ht="12.75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</row>
    <row r="103" spans="2:13" ht="12.75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</row>
    <row r="104" spans="2:13" ht="12.75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</row>
    <row r="105" spans="2:13" ht="12.75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</row>
    <row r="106" spans="2:13" ht="12.75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</row>
    <row r="107" spans="2:13" ht="12.75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</row>
    <row r="108" spans="2:13" ht="12.75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</row>
    <row r="109" spans="2:13" ht="12.75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</row>
    <row r="110" spans="2:13" ht="12.75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</row>
    <row r="111" spans="2:13" ht="12.75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</row>
  </sheetData>
  <sheetProtection password="C4F2" sheet="1" objects="1" scenarios="1"/>
  <dataValidations count="2">
    <dataValidation errorStyle="information" allowBlank="1" showInputMessage="1" showErrorMessage="1" error="PLEASE ENTER ANY NUMBER OF SEGMENTS GREATER THAN 1" sqref="G9"/>
    <dataValidation type="list" allowBlank="1" showInputMessage="1" showErrorMessage="1" sqref="E23:E28 E16:E21 E9:E14">
      <formula1>$E$37:$E$59</formula1>
    </dataValidation>
  </dataValidations>
  <printOptions horizontalCentered="1" verticalCentered="1"/>
  <pageMargins left="0" right="0" top="1" bottom="1" header="0.5" footer="0.5"/>
  <pageSetup blackAndWhite="1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E3:K26"/>
  <sheetViews>
    <sheetView showRowColHeaders="0" workbookViewId="0" topLeftCell="A1">
      <selection activeCell="E8" sqref="E8"/>
    </sheetView>
  </sheetViews>
  <sheetFormatPr defaultColWidth="9.140625" defaultRowHeight="12.75"/>
  <cols>
    <col min="1" max="3" width="9.140625" style="60" customWidth="1"/>
    <col min="4" max="4" width="2.421875" style="60" customWidth="1"/>
    <col min="5" max="6" width="9.140625" style="60" customWidth="1"/>
    <col min="7" max="7" width="6.28125" style="60" customWidth="1"/>
    <col min="8" max="8" width="6.00390625" style="60" customWidth="1"/>
    <col min="9" max="9" width="3.7109375" style="60" customWidth="1"/>
    <col min="10" max="16384" width="9.140625" style="60" customWidth="1"/>
  </cols>
  <sheetData>
    <row r="1" ht="24" customHeight="1"/>
    <row r="3" spans="5:11" ht="12.75">
      <c r="E3" s="2"/>
      <c r="F3" s="2"/>
      <c r="H3" s="2"/>
      <c r="J3" s="2"/>
      <c r="K3" s="2"/>
    </row>
    <row r="4" spans="5:11" ht="12.75">
      <c r="E4" s="2"/>
      <c r="F4" s="2"/>
      <c r="H4" s="2"/>
      <c r="J4" s="2"/>
      <c r="K4" s="2"/>
    </row>
    <row r="5" spans="5:11" ht="12.75">
      <c r="E5" s="2"/>
      <c r="F5" s="2"/>
      <c r="H5" s="2"/>
      <c r="J5" s="2"/>
      <c r="K5" s="2"/>
    </row>
    <row r="6" spans="5:11" ht="12.75">
      <c r="E6" s="2"/>
      <c r="F6" s="2"/>
      <c r="H6" s="2"/>
      <c r="J6" s="2"/>
      <c r="K6" s="2"/>
    </row>
    <row r="7" spans="5:11" ht="12.75">
      <c r="E7" s="2"/>
      <c r="F7" s="2"/>
      <c r="H7" s="2"/>
      <c r="J7" s="2"/>
      <c r="K7" s="2"/>
    </row>
    <row r="8" spans="5:11" ht="12.75">
      <c r="E8" s="2"/>
      <c r="F8" s="2"/>
      <c r="H8" s="2"/>
      <c r="J8" s="2"/>
      <c r="K8" s="2"/>
    </row>
    <row r="9" spans="5:11" ht="12.75">
      <c r="E9" s="2"/>
      <c r="F9" s="2"/>
      <c r="H9" s="2"/>
      <c r="J9" s="2"/>
      <c r="K9" s="2"/>
    </row>
    <row r="10" spans="5:11" ht="12.75">
      <c r="E10" s="2"/>
      <c r="F10" s="2"/>
      <c r="H10" s="2"/>
      <c r="J10" s="2"/>
      <c r="K10" s="2"/>
    </row>
    <row r="11" spans="5:11" ht="12.75">
      <c r="E11" s="2"/>
      <c r="F11" s="2"/>
      <c r="H11" s="2"/>
      <c r="J11" s="2"/>
      <c r="K11" s="2"/>
    </row>
    <row r="12" spans="5:11" ht="15">
      <c r="E12" s="2"/>
      <c r="F12" s="2"/>
      <c r="G12" s="174" t="s">
        <v>80</v>
      </c>
      <c r="H12" s="2"/>
      <c r="J12" s="2"/>
      <c r="K12" s="2"/>
    </row>
    <row r="13" spans="5:11" ht="12.75">
      <c r="E13" s="2"/>
      <c r="F13" s="2"/>
      <c r="H13" s="2"/>
      <c r="J13" s="2"/>
      <c r="K13" s="2"/>
    </row>
    <row r="14" spans="5:11" ht="12.75">
      <c r="E14" s="2"/>
      <c r="F14" s="2"/>
      <c r="H14" s="2"/>
      <c r="J14" s="2"/>
      <c r="K14" s="2"/>
    </row>
    <row r="15" spans="5:11" ht="12.75">
      <c r="E15" s="2"/>
      <c r="F15" s="2"/>
      <c r="H15" s="2"/>
      <c r="J15" s="2"/>
      <c r="K15" s="2"/>
    </row>
    <row r="16" spans="5:11" ht="12.75">
      <c r="E16" s="2"/>
      <c r="F16" s="2"/>
      <c r="H16" s="2"/>
      <c r="J16" s="2"/>
      <c r="K16" s="2"/>
    </row>
    <row r="17" spans="5:11" ht="12.75">
      <c r="E17" s="2"/>
      <c r="F17" s="2"/>
      <c r="H17" s="2"/>
      <c r="J17" s="2"/>
      <c r="K17" s="2"/>
    </row>
    <row r="18" spans="5:11" ht="12.75">
      <c r="E18" s="2"/>
      <c r="F18" s="2"/>
      <c r="H18" s="2"/>
      <c r="J18" s="2"/>
      <c r="K18" s="2"/>
    </row>
    <row r="19" spans="5:11" ht="12.75">
      <c r="E19" s="2"/>
      <c r="F19" s="2"/>
      <c r="H19" s="2"/>
      <c r="J19" s="2"/>
      <c r="K19" s="2"/>
    </row>
    <row r="20" spans="5:11" ht="12.75">
      <c r="E20" s="2"/>
      <c r="F20" s="2"/>
      <c r="H20" s="2"/>
      <c r="J20" s="2"/>
      <c r="K20" s="2"/>
    </row>
    <row r="21" spans="5:11" ht="12.75">
      <c r="E21" s="2"/>
      <c r="F21" s="2"/>
      <c r="H21" s="2"/>
      <c r="J21" s="2"/>
      <c r="K21" s="2"/>
    </row>
    <row r="22" spans="5:11" ht="12.75">
      <c r="E22" s="2"/>
      <c r="F22" s="2"/>
      <c r="H22" s="2"/>
      <c r="J22" s="2"/>
      <c r="K22" s="2"/>
    </row>
    <row r="23" spans="5:11" ht="12.75">
      <c r="E23" s="2"/>
      <c r="F23" s="2"/>
      <c r="H23" s="2"/>
      <c r="J23" s="2"/>
      <c r="K23" s="2"/>
    </row>
    <row r="24" spans="5:11" ht="12.75">
      <c r="E24" s="2"/>
      <c r="F24" s="2"/>
      <c r="H24" s="2"/>
      <c r="J24" s="2"/>
      <c r="K24" s="2"/>
    </row>
    <row r="25" spans="5:11" ht="12.75">
      <c r="E25" s="2"/>
      <c r="F25" s="2"/>
      <c r="H25" s="2"/>
      <c r="J25" s="2"/>
      <c r="K25" s="2"/>
    </row>
    <row r="26" spans="5:11" ht="12.75">
      <c r="E26" s="2"/>
      <c r="F26" s="2"/>
      <c r="H26" s="2"/>
      <c r="J26" s="2"/>
      <c r="K26" s="2"/>
    </row>
  </sheetData>
  <sheetProtection password="C4F2" sheet="1" objects="1" scenario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48"/>
  <sheetViews>
    <sheetView showGridLines="0" showRowColHeaders="0" workbookViewId="0" topLeftCell="A1">
      <selection activeCell="A2" sqref="A2"/>
    </sheetView>
  </sheetViews>
  <sheetFormatPr defaultColWidth="9.140625" defaultRowHeight="12.75"/>
  <cols>
    <col min="1" max="1" width="6.7109375" style="71" customWidth="1"/>
    <col min="2" max="3" width="15.7109375" style="68" customWidth="1"/>
    <col min="4" max="4" width="2.7109375" style="71" customWidth="1"/>
    <col min="5" max="6" width="15.7109375" style="68" customWidth="1"/>
    <col min="7" max="7" width="2.7109375" style="71" customWidth="1"/>
    <col min="8" max="9" width="15.7109375" style="68" customWidth="1"/>
    <col min="10" max="26" width="9.140625" style="71" customWidth="1"/>
    <col min="27" max="16384" width="9.140625" style="68" customWidth="1"/>
  </cols>
  <sheetData>
    <row r="1" spans="2:9" ht="15">
      <c r="B1" s="71"/>
      <c r="C1" s="71"/>
      <c r="E1" s="71"/>
      <c r="F1" s="71"/>
      <c r="H1" s="71"/>
      <c r="I1" s="71"/>
    </row>
    <row r="2" spans="1:9" ht="17.25" customHeight="1">
      <c r="A2" s="72"/>
      <c r="B2" s="71"/>
      <c r="C2" s="2"/>
      <c r="D2" s="74"/>
      <c r="E2" s="2"/>
      <c r="F2" s="2"/>
      <c r="G2" s="2"/>
      <c r="H2" s="2"/>
      <c r="I2" s="71"/>
    </row>
    <row r="3" spans="2:9" ht="15">
      <c r="B3" s="71"/>
      <c r="C3" s="71"/>
      <c r="E3" s="2"/>
      <c r="F3" s="2"/>
      <c r="H3" s="71"/>
      <c r="I3" s="71"/>
    </row>
    <row r="4" spans="2:9" ht="15">
      <c r="B4" s="71"/>
      <c r="C4" s="71"/>
      <c r="E4" s="71"/>
      <c r="F4" s="71"/>
      <c r="H4" s="71"/>
      <c r="I4" s="71"/>
    </row>
    <row r="5" spans="2:9" ht="15">
      <c r="B5" s="69" t="s">
        <v>4</v>
      </c>
      <c r="C5" s="69"/>
      <c r="D5" s="73"/>
      <c r="E5" s="69" t="s">
        <v>4</v>
      </c>
      <c r="F5" s="69"/>
      <c r="G5" s="73"/>
      <c r="H5" s="69" t="s">
        <v>4</v>
      </c>
      <c r="I5" s="69"/>
    </row>
    <row r="6" spans="2:9" ht="15">
      <c r="B6" s="70" t="s">
        <v>12</v>
      </c>
      <c r="C6" s="69"/>
      <c r="D6" s="73"/>
      <c r="E6" s="70" t="s">
        <v>12</v>
      </c>
      <c r="F6" s="69"/>
      <c r="G6" s="73"/>
      <c r="H6" s="70" t="s">
        <v>12</v>
      </c>
      <c r="I6" s="69"/>
    </row>
    <row r="7" spans="2:9" ht="15">
      <c r="B7" s="69" t="s">
        <v>13</v>
      </c>
      <c r="C7" s="69"/>
      <c r="D7" s="73"/>
      <c r="E7" s="69" t="s">
        <v>13</v>
      </c>
      <c r="F7" s="69"/>
      <c r="G7" s="73"/>
      <c r="H7" s="69" t="s">
        <v>13</v>
      </c>
      <c r="I7" s="69"/>
    </row>
    <row r="8" spans="2:9" ht="15">
      <c r="B8" s="69" t="s">
        <v>23</v>
      </c>
      <c r="C8" s="69"/>
      <c r="D8" s="73"/>
      <c r="E8" s="69" t="s">
        <v>23</v>
      </c>
      <c r="F8" s="69"/>
      <c r="G8" s="73"/>
      <c r="H8" s="69" t="s">
        <v>23</v>
      </c>
      <c r="I8" s="69"/>
    </row>
    <row r="9" spans="2:9" ht="15">
      <c r="B9" s="69" t="s">
        <v>5</v>
      </c>
      <c r="C9" s="69"/>
      <c r="D9" s="73"/>
      <c r="E9" s="69" t="s">
        <v>5</v>
      </c>
      <c r="F9" s="69"/>
      <c r="G9" s="73"/>
      <c r="H9" s="69" t="s">
        <v>5</v>
      </c>
      <c r="I9" s="69"/>
    </row>
    <row r="10" spans="2:9" ht="15">
      <c r="B10" s="70" t="s">
        <v>9</v>
      </c>
      <c r="C10" s="69"/>
      <c r="D10" s="73"/>
      <c r="E10" s="70" t="s">
        <v>9</v>
      </c>
      <c r="F10" s="69"/>
      <c r="G10" s="73"/>
      <c r="H10" s="70" t="s">
        <v>9</v>
      </c>
      <c r="I10" s="69"/>
    </row>
    <row r="11" spans="2:9" ht="15">
      <c r="B11" s="69" t="s">
        <v>36</v>
      </c>
      <c r="C11" s="69"/>
      <c r="D11" s="73"/>
      <c r="E11" s="69" t="s">
        <v>36</v>
      </c>
      <c r="F11" s="69"/>
      <c r="G11" s="73"/>
      <c r="H11" s="69" t="s">
        <v>36</v>
      </c>
      <c r="I11" s="69"/>
    </row>
    <row r="12" spans="2:9" ht="15">
      <c r="B12" s="69" t="s">
        <v>51</v>
      </c>
      <c r="C12" s="69"/>
      <c r="D12" s="73"/>
      <c r="E12" s="69" t="s">
        <v>51</v>
      </c>
      <c r="F12" s="69"/>
      <c r="G12" s="73"/>
      <c r="H12" s="69" t="s">
        <v>51</v>
      </c>
      <c r="I12" s="69"/>
    </row>
    <row r="13" spans="2:9" ht="15">
      <c r="B13" s="69" t="s">
        <v>51</v>
      </c>
      <c r="C13" s="69"/>
      <c r="D13" s="73"/>
      <c r="E13" s="69" t="s">
        <v>51</v>
      </c>
      <c r="F13" s="69"/>
      <c r="G13" s="73"/>
      <c r="H13" s="69" t="s">
        <v>51</v>
      </c>
      <c r="I13" s="69"/>
    </row>
    <row r="14" spans="2:9" ht="15">
      <c r="B14" s="70" t="s">
        <v>52</v>
      </c>
      <c r="C14" s="69"/>
      <c r="D14" s="73"/>
      <c r="E14" s="70" t="s">
        <v>52</v>
      </c>
      <c r="F14" s="69"/>
      <c r="G14" s="73"/>
      <c r="H14" s="70" t="s">
        <v>52</v>
      </c>
      <c r="I14" s="69"/>
    </row>
    <row r="15" spans="2:9" ht="15">
      <c r="B15" s="73"/>
      <c r="C15" s="73"/>
      <c r="D15" s="73"/>
      <c r="E15" s="73"/>
      <c r="F15" s="73"/>
      <c r="G15" s="73"/>
      <c r="H15" s="73"/>
      <c r="I15" s="73"/>
    </row>
    <row r="16" spans="2:9" ht="15">
      <c r="B16" s="69" t="s">
        <v>4</v>
      </c>
      <c r="C16" s="69"/>
      <c r="D16" s="73"/>
      <c r="E16" s="69" t="s">
        <v>4</v>
      </c>
      <c r="F16" s="69"/>
      <c r="G16" s="73"/>
      <c r="H16" s="69" t="s">
        <v>4</v>
      </c>
      <c r="I16" s="69"/>
    </row>
    <row r="17" spans="2:9" ht="15">
      <c r="B17" s="70" t="s">
        <v>12</v>
      </c>
      <c r="C17" s="69"/>
      <c r="D17" s="73"/>
      <c r="E17" s="70" t="s">
        <v>12</v>
      </c>
      <c r="F17" s="69"/>
      <c r="G17" s="73"/>
      <c r="H17" s="70" t="s">
        <v>12</v>
      </c>
      <c r="I17" s="69"/>
    </row>
    <row r="18" spans="2:9" ht="15">
      <c r="B18" s="69" t="s">
        <v>13</v>
      </c>
      <c r="C18" s="69"/>
      <c r="D18" s="73"/>
      <c r="E18" s="69" t="s">
        <v>13</v>
      </c>
      <c r="F18" s="69"/>
      <c r="G18" s="73"/>
      <c r="H18" s="69" t="s">
        <v>13</v>
      </c>
      <c r="I18" s="69"/>
    </row>
    <row r="19" spans="2:9" ht="15">
      <c r="B19" s="69" t="s">
        <v>23</v>
      </c>
      <c r="C19" s="69"/>
      <c r="D19" s="73"/>
      <c r="E19" s="69" t="s">
        <v>23</v>
      </c>
      <c r="F19" s="69"/>
      <c r="G19" s="73"/>
      <c r="H19" s="69" t="s">
        <v>23</v>
      </c>
      <c r="I19" s="69"/>
    </row>
    <row r="20" spans="2:9" ht="15">
      <c r="B20" s="69" t="s">
        <v>5</v>
      </c>
      <c r="C20" s="69"/>
      <c r="D20" s="73"/>
      <c r="E20" s="69" t="s">
        <v>5</v>
      </c>
      <c r="F20" s="69"/>
      <c r="G20" s="73"/>
      <c r="H20" s="69" t="s">
        <v>5</v>
      </c>
      <c r="I20" s="69"/>
    </row>
    <row r="21" spans="2:9" ht="15">
      <c r="B21" s="70" t="s">
        <v>9</v>
      </c>
      <c r="C21" s="69"/>
      <c r="D21" s="73"/>
      <c r="E21" s="70" t="s">
        <v>9</v>
      </c>
      <c r="F21" s="69"/>
      <c r="G21" s="73"/>
      <c r="H21" s="70" t="s">
        <v>9</v>
      </c>
      <c r="I21" s="69"/>
    </row>
    <row r="22" spans="2:9" ht="15">
      <c r="B22" s="69" t="s">
        <v>36</v>
      </c>
      <c r="C22" s="69"/>
      <c r="D22" s="73"/>
      <c r="E22" s="69" t="s">
        <v>36</v>
      </c>
      <c r="F22" s="69"/>
      <c r="G22" s="73"/>
      <c r="H22" s="69" t="s">
        <v>36</v>
      </c>
      <c r="I22" s="69"/>
    </row>
    <row r="23" spans="2:9" ht="15">
      <c r="B23" s="69" t="s">
        <v>51</v>
      </c>
      <c r="C23" s="69"/>
      <c r="D23" s="73"/>
      <c r="E23" s="69" t="s">
        <v>51</v>
      </c>
      <c r="F23" s="69"/>
      <c r="G23" s="73"/>
      <c r="H23" s="69" t="s">
        <v>51</v>
      </c>
      <c r="I23" s="69"/>
    </row>
    <row r="24" spans="2:9" ht="15">
      <c r="B24" s="69" t="s">
        <v>51</v>
      </c>
      <c r="C24" s="69"/>
      <c r="D24" s="73"/>
      <c r="E24" s="69" t="s">
        <v>51</v>
      </c>
      <c r="F24" s="69"/>
      <c r="G24" s="73"/>
      <c r="H24" s="69" t="s">
        <v>51</v>
      </c>
      <c r="I24" s="69"/>
    </row>
    <row r="25" spans="2:9" ht="15">
      <c r="B25" s="70" t="s">
        <v>52</v>
      </c>
      <c r="C25" s="69"/>
      <c r="D25" s="73"/>
      <c r="E25" s="70" t="s">
        <v>52</v>
      </c>
      <c r="F25" s="69"/>
      <c r="G25" s="73"/>
      <c r="H25" s="70" t="s">
        <v>52</v>
      </c>
      <c r="I25" s="69"/>
    </row>
    <row r="26" spans="2:9" ht="15">
      <c r="B26" s="73"/>
      <c r="C26" s="73"/>
      <c r="D26" s="73"/>
      <c r="E26" s="73"/>
      <c r="F26" s="73"/>
      <c r="G26" s="73"/>
      <c r="H26" s="73"/>
      <c r="I26" s="73"/>
    </row>
    <row r="27" spans="2:9" ht="15">
      <c r="B27" s="69" t="s">
        <v>4</v>
      </c>
      <c r="C27" s="69"/>
      <c r="D27" s="73"/>
      <c r="E27" s="69" t="s">
        <v>4</v>
      </c>
      <c r="F27" s="69"/>
      <c r="G27" s="73"/>
      <c r="H27" s="69" t="s">
        <v>4</v>
      </c>
      <c r="I27" s="69"/>
    </row>
    <row r="28" spans="2:9" ht="15">
      <c r="B28" s="70" t="s">
        <v>12</v>
      </c>
      <c r="C28" s="69"/>
      <c r="D28" s="73"/>
      <c r="E28" s="70" t="s">
        <v>12</v>
      </c>
      <c r="F28" s="69"/>
      <c r="G28" s="73"/>
      <c r="H28" s="70" t="s">
        <v>12</v>
      </c>
      <c r="I28" s="69"/>
    </row>
    <row r="29" spans="2:9" ht="15">
      <c r="B29" s="69" t="s">
        <v>13</v>
      </c>
      <c r="C29" s="69"/>
      <c r="D29" s="73"/>
      <c r="E29" s="69" t="s">
        <v>13</v>
      </c>
      <c r="F29" s="69"/>
      <c r="G29" s="73"/>
      <c r="H29" s="69" t="s">
        <v>13</v>
      </c>
      <c r="I29" s="69"/>
    </row>
    <row r="30" spans="2:9" ht="15">
      <c r="B30" s="69" t="s">
        <v>23</v>
      </c>
      <c r="C30" s="69"/>
      <c r="D30" s="73"/>
      <c r="E30" s="69" t="s">
        <v>23</v>
      </c>
      <c r="F30" s="69"/>
      <c r="G30" s="73"/>
      <c r="H30" s="69" t="s">
        <v>23</v>
      </c>
      <c r="I30" s="69"/>
    </row>
    <row r="31" spans="2:9" ht="15">
      <c r="B31" s="69" t="s">
        <v>5</v>
      </c>
      <c r="C31" s="69"/>
      <c r="D31" s="73"/>
      <c r="E31" s="69" t="s">
        <v>5</v>
      </c>
      <c r="F31" s="69"/>
      <c r="G31" s="73"/>
      <c r="H31" s="69" t="s">
        <v>5</v>
      </c>
      <c r="I31" s="69"/>
    </row>
    <row r="32" spans="2:9" ht="15">
      <c r="B32" s="70" t="s">
        <v>9</v>
      </c>
      <c r="C32" s="69"/>
      <c r="D32" s="73"/>
      <c r="E32" s="70" t="s">
        <v>9</v>
      </c>
      <c r="F32" s="69"/>
      <c r="G32" s="73"/>
      <c r="H32" s="70" t="s">
        <v>9</v>
      </c>
      <c r="I32" s="69"/>
    </row>
    <row r="33" spans="2:9" ht="15">
      <c r="B33" s="69" t="s">
        <v>36</v>
      </c>
      <c r="C33" s="69"/>
      <c r="D33" s="73"/>
      <c r="E33" s="69" t="s">
        <v>36</v>
      </c>
      <c r="F33" s="69"/>
      <c r="G33" s="73"/>
      <c r="H33" s="69" t="s">
        <v>36</v>
      </c>
      <c r="I33" s="69"/>
    </row>
    <row r="34" spans="2:9" ht="15">
      <c r="B34" s="69" t="s">
        <v>51</v>
      </c>
      <c r="C34" s="69"/>
      <c r="D34" s="73"/>
      <c r="E34" s="69" t="s">
        <v>51</v>
      </c>
      <c r="F34" s="69"/>
      <c r="G34" s="73"/>
      <c r="H34" s="69" t="s">
        <v>51</v>
      </c>
      <c r="I34" s="69"/>
    </row>
    <row r="35" spans="2:9" ht="15">
      <c r="B35" s="69" t="s">
        <v>51</v>
      </c>
      <c r="C35" s="69"/>
      <c r="D35" s="73"/>
      <c r="E35" s="69" t="s">
        <v>51</v>
      </c>
      <c r="F35" s="69"/>
      <c r="G35" s="73"/>
      <c r="H35" s="69" t="s">
        <v>51</v>
      </c>
      <c r="I35" s="69"/>
    </row>
    <row r="36" spans="2:9" ht="15">
      <c r="B36" s="70" t="s">
        <v>52</v>
      </c>
      <c r="C36" s="69"/>
      <c r="D36" s="73"/>
      <c r="E36" s="70" t="s">
        <v>52</v>
      </c>
      <c r="F36" s="69"/>
      <c r="G36" s="73"/>
      <c r="H36" s="70" t="s">
        <v>52</v>
      </c>
      <c r="I36" s="69"/>
    </row>
    <row r="37" spans="4:7" ht="15">
      <c r="D37" s="73"/>
      <c r="G37" s="73"/>
    </row>
    <row r="38" spans="2:9" ht="15">
      <c r="B38" s="69" t="s">
        <v>4</v>
      </c>
      <c r="C38" s="69"/>
      <c r="D38" s="73"/>
      <c r="E38" s="69" t="s">
        <v>4</v>
      </c>
      <c r="F38" s="69"/>
      <c r="G38" s="73"/>
      <c r="H38" s="69" t="s">
        <v>4</v>
      </c>
      <c r="I38" s="69"/>
    </row>
    <row r="39" spans="2:9" ht="15">
      <c r="B39" s="70" t="s">
        <v>12</v>
      </c>
      <c r="C39" s="69"/>
      <c r="D39" s="73"/>
      <c r="E39" s="70" t="s">
        <v>12</v>
      </c>
      <c r="F39" s="69"/>
      <c r="G39" s="73"/>
      <c r="H39" s="70" t="s">
        <v>12</v>
      </c>
      <c r="I39" s="69"/>
    </row>
    <row r="40" spans="2:9" ht="15">
      <c r="B40" s="69" t="s">
        <v>13</v>
      </c>
      <c r="C40" s="69"/>
      <c r="D40" s="73"/>
      <c r="E40" s="69" t="s">
        <v>13</v>
      </c>
      <c r="F40" s="69"/>
      <c r="G40" s="73"/>
      <c r="H40" s="69" t="s">
        <v>13</v>
      </c>
      <c r="I40" s="69"/>
    </row>
    <row r="41" spans="2:9" ht="15">
      <c r="B41" s="69" t="s">
        <v>23</v>
      </c>
      <c r="C41" s="69"/>
      <c r="D41" s="73"/>
      <c r="E41" s="69" t="s">
        <v>23</v>
      </c>
      <c r="F41" s="69"/>
      <c r="G41" s="73"/>
      <c r="H41" s="69" t="s">
        <v>23</v>
      </c>
      <c r="I41" s="69"/>
    </row>
    <row r="42" spans="2:9" ht="15">
      <c r="B42" s="69" t="s">
        <v>5</v>
      </c>
      <c r="C42" s="69"/>
      <c r="D42" s="73"/>
      <c r="E42" s="69" t="s">
        <v>5</v>
      </c>
      <c r="F42" s="69"/>
      <c r="G42" s="73"/>
      <c r="H42" s="69" t="s">
        <v>5</v>
      </c>
      <c r="I42" s="69"/>
    </row>
    <row r="43" spans="2:9" ht="15">
      <c r="B43" s="70" t="s">
        <v>9</v>
      </c>
      <c r="C43" s="69"/>
      <c r="D43" s="73"/>
      <c r="E43" s="70" t="s">
        <v>9</v>
      </c>
      <c r="F43" s="69"/>
      <c r="G43" s="73"/>
      <c r="H43" s="70" t="s">
        <v>9</v>
      </c>
      <c r="I43" s="69"/>
    </row>
    <row r="44" spans="2:9" ht="15">
      <c r="B44" s="69" t="s">
        <v>36</v>
      </c>
      <c r="C44" s="69"/>
      <c r="D44" s="73"/>
      <c r="E44" s="69" t="s">
        <v>36</v>
      </c>
      <c r="F44" s="69"/>
      <c r="G44" s="73"/>
      <c r="H44" s="69" t="s">
        <v>36</v>
      </c>
      <c r="I44" s="69"/>
    </row>
    <row r="45" spans="2:9" ht="15">
      <c r="B45" s="69" t="s">
        <v>51</v>
      </c>
      <c r="C45" s="69"/>
      <c r="D45" s="73"/>
      <c r="E45" s="69" t="s">
        <v>51</v>
      </c>
      <c r="F45" s="69"/>
      <c r="G45" s="73"/>
      <c r="H45" s="69" t="s">
        <v>51</v>
      </c>
      <c r="I45" s="69"/>
    </row>
    <row r="46" spans="2:9" ht="15">
      <c r="B46" s="69" t="s">
        <v>51</v>
      </c>
      <c r="C46" s="69"/>
      <c r="D46" s="73"/>
      <c r="E46" s="69" t="s">
        <v>51</v>
      </c>
      <c r="F46" s="69"/>
      <c r="G46" s="73"/>
      <c r="H46" s="69" t="s">
        <v>51</v>
      </c>
      <c r="I46" s="69"/>
    </row>
    <row r="47" spans="2:9" ht="15">
      <c r="B47" s="70" t="s">
        <v>52</v>
      </c>
      <c r="C47" s="69"/>
      <c r="D47" s="73"/>
      <c r="E47" s="70" t="s">
        <v>52</v>
      </c>
      <c r="F47" s="69"/>
      <c r="G47" s="73"/>
      <c r="H47" s="70" t="s">
        <v>52</v>
      </c>
      <c r="I47" s="69"/>
    </row>
    <row r="48" spans="2:9" ht="15">
      <c r="B48" s="71"/>
      <c r="C48" s="71"/>
      <c r="E48" s="71"/>
      <c r="F48" s="71"/>
      <c r="H48" s="71"/>
      <c r="I48" s="71"/>
    </row>
    <row r="49" s="71" customFormat="1" ht="15"/>
    <row r="50" s="71" customFormat="1" ht="15"/>
    <row r="51" s="71" customFormat="1" ht="15"/>
    <row r="52" s="71" customFormat="1" ht="15"/>
    <row r="53" s="71" customFormat="1" ht="15"/>
    <row r="54" s="71" customFormat="1" ht="15"/>
    <row r="55" s="71" customFormat="1" ht="15"/>
    <row r="56" s="71" customFormat="1" ht="15"/>
    <row r="57" s="71" customFormat="1" ht="15"/>
    <row r="58" s="71" customFormat="1" ht="15"/>
    <row r="59" s="71" customFormat="1" ht="15"/>
    <row r="60" s="71" customFormat="1" ht="15"/>
    <row r="61" s="71" customFormat="1" ht="15"/>
    <row r="62" s="71" customFormat="1" ht="15"/>
    <row r="63" s="71" customFormat="1" ht="15"/>
    <row r="64" s="71" customFormat="1" ht="15"/>
    <row r="65" s="71" customFormat="1" ht="15"/>
    <row r="66" s="71" customFormat="1" ht="15"/>
    <row r="67" s="71" customFormat="1" ht="15"/>
    <row r="68" s="71" customFormat="1" ht="15"/>
    <row r="69" s="71" customFormat="1" ht="15"/>
    <row r="70" s="71" customFormat="1" ht="15"/>
    <row r="71" s="71" customFormat="1" ht="15"/>
    <row r="72" s="71" customFormat="1" ht="15"/>
    <row r="73" s="71" customFormat="1" ht="15"/>
    <row r="74" s="71" customFormat="1" ht="15"/>
    <row r="75" s="71" customFormat="1" ht="15"/>
    <row r="76" s="71" customFormat="1" ht="15"/>
    <row r="77" s="71" customFormat="1" ht="15"/>
    <row r="78" s="71" customFormat="1" ht="15"/>
    <row r="79" s="71" customFormat="1" ht="15"/>
    <row r="80" s="71" customFormat="1" ht="15"/>
    <row r="81" s="71" customFormat="1" ht="15"/>
    <row r="82" s="71" customFormat="1" ht="15"/>
    <row r="83" s="71" customFormat="1" ht="15"/>
    <row r="84" s="71" customFormat="1" ht="15"/>
    <row r="85" s="71" customFormat="1" ht="15"/>
    <row r="86" s="71" customFormat="1" ht="15"/>
    <row r="87" s="71" customFormat="1" ht="15"/>
    <row r="88" s="71" customFormat="1" ht="15"/>
  </sheetData>
  <sheetProtection password="C4F2" sheet="1" objects="1" scenarios="1"/>
  <printOptions horizontalCentered="1" verticalCentered="1"/>
  <pageMargins left="0" right="0" top="0.5" bottom="0.5" header="0.5" footer="0.5"/>
  <pageSetup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1:K82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8.7109375" style="117" customWidth="1"/>
    <col min="2" max="2" width="3.28125" style="117" customWidth="1"/>
    <col min="3" max="3" width="9.140625" style="117" customWidth="1"/>
    <col min="4" max="4" width="9.140625" style="143" customWidth="1"/>
    <col min="5" max="5" width="9.140625" style="129" customWidth="1"/>
    <col min="6" max="6" width="16.8515625" style="114" customWidth="1"/>
    <col min="7" max="9" width="9.140625" style="129" customWidth="1"/>
    <col min="10" max="10" width="3.28125" style="129" customWidth="1"/>
    <col min="11" max="11" width="9.140625" style="129" customWidth="1"/>
    <col min="12" max="12" width="3.00390625" style="117" customWidth="1"/>
    <col min="13" max="26" width="9.140625" style="117" customWidth="1"/>
    <col min="27" max="16384" width="9.140625" style="129" customWidth="1"/>
  </cols>
  <sheetData>
    <row r="1" spans="4:11" ht="12.75">
      <c r="D1" s="138"/>
      <c r="E1" s="117"/>
      <c r="F1" s="111"/>
      <c r="G1" s="117"/>
      <c r="H1" s="117"/>
      <c r="I1" s="117"/>
      <c r="J1" s="117"/>
      <c r="K1" s="117"/>
    </row>
    <row r="2" spans="4:11" ht="13.5" thickBot="1">
      <c r="D2" s="138"/>
      <c r="E2" s="117"/>
      <c r="F2" s="111"/>
      <c r="G2" s="117"/>
      <c r="H2" s="117"/>
      <c r="I2" s="117"/>
      <c r="J2" s="117"/>
      <c r="K2" s="117"/>
    </row>
    <row r="3" spans="2:11" ht="13.5" thickBot="1">
      <c r="B3" s="118"/>
      <c r="C3" s="119"/>
      <c r="D3" s="139"/>
      <c r="E3" s="119"/>
      <c r="F3" s="112"/>
      <c r="G3" s="119"/>
      <c r="H3" s="119"/>
      <c r="I3" s="119"/>
      <c r="J3" s="120"/>
      <c r="K3" s="117"/>
    </row>
    <row r="4" spans="2:11" ht="18.75" customHeight="1">
      <c r="B4" s="121"/>
      <c r="C4" s="122"/>
      <c r="D4" s="140"/>
      <c r="E4" s="123"/>
      <c r="F4" s="113"/>
      <c r="G4" s="123"/>
      <c r="H4" s="123"/>
      <c r="I4" s="124"/>
      <c r="J4" s="125"/>
      <c r="K4" s="117"/>
    </row>
    <row r="5" spans="2:11" ht="18.75" customHeight="1">
      <c r="B5" s="121"/>
      <c r="C5" s="126"/>
      <c r="D5" s="137"/>
      <c r="E5" s="127"/>
      <c r="F5" s="136" t="s">
        <v>62</v>
      </c>
      <c r="G5" s="127"/>
      <c r="H5" s="127"/>
      <c r="I5" s="128"/>
      <c r="J5" s="125"/>
      <c r="K5" s="117"/>
    </row>
    <row r="6" spans="2:11" ht="18.75" customHeight="1">
      <c r="B6" s="121"/>
      <c r="C6" s="126"/>
      <c r="D6" s="137"/>
      <c r="E6" s="127"/>
      <c r="F6" s="107"/>
      <c r="G6" s="127"/>
      <c r="H6" s="127"/>
      <c r="I6" s="128"/>
      <c r="J6" s="125"/>
      <c r="K6" s="117"/>
    </row>
    <row r="7" spans="2:11" ht="12.75">
      <c r="B7" s="121"/>
      <c r="C7" s="126"/>
      <c r="D7" s="137" t="s">
        <v>55</v>
      </c>
      <c r="E7" s="127"/>
      <c r="F7" s="107"/>
      <c r="G7" s="127"/>
      <c r="H7" s="127"/>
      <c r="I7" s="128"/>
      <c r="J7" s="125"/>
      <c r="K7" s="117"/>
    </row>
    <row r="8" spans="2:11" ht="12.75">
      <c r="B8" s="121"/>
      <c r="C8" s="126" t="s">
        <v>54</v>
      </c>
      <c r="D8" s="137" t="s">
        <v>56</v>
      </c>
      <c r="E8" s="127"/>
      <c r="F8" s="187"/>
      <c r="G8" s="127"/>
      <c r="H8" s="127"/>
      <c r="I8" s="128"/>
      <c r="J8" s="125"/>
      <c r="K8" s="117"/>
    </row>
    <row r="9" spans="2:11" ht="18.75" customHeight="1">
      <c r="B9" s="121"/>
      <c r="C9" s="126"/>
      <c r="D9" s="137"/>
      <c r="E9" s="127"/>
      <c r="F9" s="107"/>
      <c r="G9" s="127"/>
      <c r="H9" s="127"/>
      <c r="I9" s="128"/>
      <c r="J9" s="125"/>
      <c r="K9" s="117"/>
    </row>
    <row r="10" spans="2:11" ht="12.75">
      <c r="B10" s="121"/>
      <c r="C10" s="126"/>
      <c r="D10" s="137" t="s">
        <v>57</v>
      </c>
      <c r="E10" s="127"/>
      <c r="F10" s="107"/>
      <c r="G10" s="127"/>
      <c r="H10" s="127"/>
      <c r="I10" s="128"/>
      <c r="J10" s="125"/>
      <c r="K10" s="117"/>
    </row>
    <row r="11" spans="2:11" ht="12.75">
      <c r="B11" s="121"/>
      <c r="C11" s="126" t="s">
        <v>54</v>
      </c>
      <c r="D11" s="137" t="s">
        <v>58</v>
      </c>
      <c r="E11" s="127"/>
      <c r="F11" s="107"/>
      <c r="G11" s="127"/>
      <c r="H11" s="127"/>
      <c r="I11" s="128"/>
      <c r="J11" s="125"/>
      <c r="K11" s="117"/>
    </row>
    <row r="12" spans="2:11" ht="12.75">
      <c r="B12" s="121"/>
      <c r="C12" s="126"/>
      <c r="D12" s="137" t="s">
        <v>59</v>
      </c>
      <c r="E12" s="127"/>
      <c r="F12" s="107"/>
      <c r="G12" s="127"/>
      <c r="H12" s="127"/>
      <c r="I12" s="128"/>
      <c r="J12" s="125"/>
      <c r="K12" s="117"/>
    </row>
    <row r="13" spans="2:11" ht="18.75" customHeight="1">
      <c r="B13" s="121"/>
      <c r="C13" s="126"/>
      <c r="D13" s="137"/>
      <c r="E13" s="127"/>
      <c r="F13" s="108"/>
      <c r="G13" s="127"/>
      <c r="H13" s="127"/>
      <c r="I13" s="128"/>
      <c r="J13" s="125"/>
      <c r="K13" s="117"/>
    </row>
    <row r="14" spans="2:11" ht="12.75" customHeight="1">
      <c r="B14" s="121"/>
      <c r="C14" s="126"/>
      <c r="D14" s="137" t="s">
        <v>77</v>
      </c>
      <c r="E14" s="127"/>
      <c r="F14" s="108"/>
      <c r="G14" s="127"/>
      <c r="H14" s="127"/>
      <c r="I14" s="128"/>
      <c r="J14" s="125"/>
      <c r="K14" s="117"/>
    </row>
    <row r="15" spans="2:11" ht="12.75" customHeight="1">
      <c r="B15" s="121"/>
      <c r="C15" s="126"/>
      <c r="D15" s="137" t="s">
        <v>60</v>
      </c>
      <c r="E15" s="127"/>
      <c r="F15" s="109"/>
      <c r="G15" s="127"/>
      <c r="H15" s="127"/>
      <c r="I15" s="128"/>
      <c r="J15" s="125"/>
      <c r="K15" s="117"/>
    </row>
    <row r="16" spans="2:11" ht="12.75" customHeight="1">
      <c r="B16" s="121"/>
      <c r="C16" s="126"/>
      <c r="D16" s="144" t="s">
        <v>64</v>
      </c>
      <c r="E16" s="127"/>
      <c r="F16" s="108"/>
      <c r="G16" s="127"/>
      <c r="H16" s="127"/>
      <c r="I16" s="128"/>
      <c r="J16" s="125"/>
      <c r="K16" s="117"/>
    </row>
    <row r="17" spans="2:11" ht="12.75" customHeight="1">
      <c r="B17" s="121"/>
      <c r="C17" s="126"/>
      <c r="D17" s="137" t="s">
        <v>61</v>
      </c>
      <c r="E17" s="127"/>
      <c r="F17" s="108"/>
      <c r="G17" s="127"/>
      <c r="H17" s="127"/>
      <c r="I17" s="128"/>
      <c r="J17" s="125"/>
      <c r="K17" s="117"/>
    </row>
    <row r="18" spans="2:11" ht="12.75">
      <c r="B18" s="121"/>
      <c r="C18" s="126"/>
      <c r="D18" s="137" t="s">
        <v>65</v>
      </c>
      <c r="E18" s="127"/>
      <c r="F18" s="107"/>
      <c r="G18" s="127"/>
      <c r="H18" s="127"/>
      <c r="I18" s="128"/>
      <c r="J18" s="125"/>
      <c r="K18" s="117"/>
    </row>
    <row r="19" spans="2:11" ht="12.75">
      <c r="B19" s="121"/>
      <c r="C19" s="126"/>
      <c r="D19" s="137" t="s">
        <v>63</v>
      </c>
      <c r="E19" s="127"/>
      <c r="F19" s="107"/>
      <c r="G19" s="127"/>
      <c r="H19" s="127"/>
      <c r="I19" s="128"/>
      <c r="J19" s="125"/>
      <c r="K19" s="117"/>
    </row>
    <row r="20" spans="2:11" ht="17.25">
      <c r="B20" s="121"/>
      <c r="C20" s="126"/>
      <c r="D20" s="137"/>
      <c r="E20" s="127"/>
      <c r="F20" s="108"/>
      <c r="G20" s="127"/>
      <c r="H20" s="127"/>
      <c r="I20" s="128"/>
      <c r="J20" s="125"/>
      <c r="K20" s="117"/>
    </row>
    <row r="21" spans="2:11" ht="12.75" customHeight="1">
      <c r="B21" s="121"/>
      <c r="C21" s="126"/>
      <c r="D21" s="137" t="s">
        <v>78</v>
      </c>
      <c r="E21" s="127"/>
      <c r="F21" s="110"/>
      <c r="G21" s="127"/>
      <c r="H21" s="127"/>
      <c r="I21" s="128"/>
      <c r="J21" s="125"/>
      <c r="K21" s="117"/>
    </row>
    <row r="22" spans="2:11" ht="12.75">
      <c r="B22" s="121"/>
      <c r="C22" s="126"/>
      <c r="D22" s="137" t="s">
        <v>79</v>
      </c>
      <c r="E22" s="127"/>
      <c r="F22" s="107"/>
      <c r="G22" s="127"/>
      <c r="H22" s="127"/>
      <c r="I22" s="128"/>
      <c r="J22" s="125"/>
      <c r="K22" s="117"/>
    </row>
    <row r="23" spans="2:11" ht="12.75" customHeight="1">
      <c r="B23" s="121"/>
      <c r="C23" s="126"/>
      <c r="D23" s="137"/>
      <c r="E23" s="127"/>
      <c r="F23" s="107"/>
      <c r="G23" s="127"/>
      <c r="H23" s="127"/>
      <c r="I23" s="128"/>
      <c r="J23" s="125"/>
      <c r="K23" s="117"/>
    </row>
    <row r="24" spans="2:11" ht="13.5" thickBot="1">
      <c r="B24" s="121"/>
      <c r="C24" s="130"/>
      <c r="D24" s="141"/>
      <c r="E24" s="131"/>
      <c r="F24" s="115"/>
      <c r="G24" s="131"/>
      <c r="H24" s="131"/>
      <c r="I24" s="132"/>
      <c r="J24" s="125"/>
      <c r="K24" s="117"/>
    </row>
    <row r="25" spans="2:11" ht="13.5" thickBot="1">
      <c r="B25" s="133"/>
      <c r="C25" s="134"/>
      <c r="D25" s="142"/>
      <c r="E25" s="134"/>
      <c r="F25" s="116"/>
      <c r="G25" s="134"/>
      <c r="H25" s="134"/>
      <c r="I25" s="134"/>
      <c r="J25" s="135"/>
      <c r="K25" s="117"/>
    </row>
    <row r="26" spans="4:11" ht="12.75">
      <c r="D26" s="138"/>
      <c r="E26" s="117"/>
      <c r="F26" s="111"/>
      <c r="G26" s="117"/>
      <c r="H26" s="117"/>
      <c r="I26" s="117"/>
      <c r="J26" s="117"/>
      <c r="K26" s="117"/>
    </row>
    <row r="27" spans="4:11" ht="12.75">
      <c r="D27" s="138"/>
      <c r="E27" s="117"/>
      <c r="F27" s="111"/>
      <c r="G27" s="117"/>
      <c r="H27" s="117"/>
      <c r="I27" s="117"/>
      <c r="J27" s="117"/>
      <c r="K27" s="117"/>
    </row>
    <row r="28" spans="4:11" ht="12.75">
      <c r="D28" s="138"/>
      <c r="E28" s="117"/>
      <c r="F28" s="111"/>
      <c r="G28" s="117"/>
      <c r="H28" s="117"/>
      <c r="I28" s="117"/>
      <c r="J28" s="117"/>
      <c r="K28" s="117"/>
    </row>
    <row r="29" spans="4:11" ht="12.75">
      <c r="D29" s="138"/>
      <c r="E29" s="117"/>
      <c r="F29" s="111"/>
      <c r="G29" s="117"/>
      <c r="H29" s="117"/>
      <c r="I29" s="117"/>
      <c r="J29" s="117"/>
      <c r="K29" s="117"/>
    </row>
    <row r="30" spans="4:11" ht="12.75">
      <c r="D30" s="138"/>
      <c r="E30" s="117"/>
      <c r="F30" s="111"/>
      <c r="G30" s="117"/>
      <c r="H30" s="117"/>
      <c r="I30" s="117"/>
      <c r="J30" s="117"/>
      <c r="K30" s="117"/>
    </row>
    <row r="31" spans="4:11" ht="12.75">
      <c r="D31" s="138"/>
      <c r="E31" s="117"/>
      <c r="F31" s="111"/>
      <c r="G31" s="117"/>
      <c r="H31" s="117"/>
      <c r="I31" s="117"/>
      <c r="J31" s="117"/>
      <c r="K31" s="117"/>
    </row>
    <row r="32" spans="4:11" ht="12.75">
      <c r="D32" s="138"/>
      <c r="E32" s="117"/>
      <c r="F32" s="111"/>
      <c r="G32" s="117"/>
      <c r="H32" s="117"/>
      <c r="I32" s="117"/>
      <c r="J32" s="117"/>
      <c r="K32" s="117"/>
    </row>
    <row r="33" spans="4:11" ht="12.75">
      <c r="D33" s="138"/>
      <c r="E33" s="117"/>
      <c r="F33" s="111"/>
      <c r="G33" s="117"/>
      <c r="H33" s="117"/>
      <c r="I33" s="117"/>
      <c r="J33" s="117"/>
      <c r="K33" s="117"/>
    </row>
    <row r="34" spans="4:11" ht="12.75">
      <c r="D34" s="138"/>
      <c r="E34" s="117"/>
      <c r="F34" s="111"/>
      <c r="G34" s="117"/>
      <c r="H34" s="117"/>
      <c r="I34" s="117"/>
      <c r="J34" s="117"/>
      <c r="K34" s="117"/>
    </row>
    <row r="35" spans="4:11" ht="12.75">
      <c r="D35" s="138"/>
      <c r="E35" s="117"/>
      <c r="F35" s="111"/>
      <c r="G35" s="117"/>
      <c r="H35" s="117"/>
      <c r="I35" s="117"/>
      <c r="J35" s="117"/>
      <c r="K35" s="117"/>
    </row>
    <row r="36" spans="4:11" ht="12.75">
      <c r="D36" s="138"/>
      <c r="E36" s="117"/>
      <c r="F36" s="111"/>
      <c r="G36" s="117"/>
      <c r="H36" s="117"/>
      <c r="I36" s="117"/>
      <c r="J36" s="117"/>
      <c r="K36" s="117"/>
    </row>
    <row r="37" spans="4:11" ht="12.75">
      <c r="D37" s="138"/>
      <c r="E37" s="117"/>
      <c r="F37" s="111"/>
      <c r="G37" s="117"/>
      <c r="H37" s="117"/>
      <c r="I37" s="117"/>
      <c r="J37" s="117"/>
      <c r="K37" s="117"/>
    </row>
    <row r="38" spans="4:11" ht="12.75">
      <c r="D38" s="138"/>
      <c r="E38" s="117"/>
      <c r="F38" s="111"/>
      <c r="G38" s="117"/>
      <c r="H38" s="117"/>
      <c r="I38" s="117"/>
      <c r="J38" s="117"/>
      <c r="K38" s="117"/>
    </row>
    <row r="39" spans="4:11" ht="12.75">
      <c r="D39" s="138"/>
      <c r="E39" s="117"/>
      <c r="F39" s="111"/>
      <c r="G39" s="117"/>
      <c r="H39" s="117"/>
      <c r="I39" s="117"/>
      <c r="J39" s="117"/>
      <c r="K39" s="117"/>
    </row>
    <row r="40" spans="4:11" ht="12.75">
      <c r="D40" s="138"/>
      <c r="E40" s="117"/>
      <c r="F40" s="111"/>
      <c r="G40" s="117"/>
      <c r="H40" s="117"/>
      <c r="I40" s="117"/>
      <c r="J40" s="117"/>
      <c r="K40" s="117"/>
    </row>
    <row r="41" spans="4:11" ht="12.75">
      <c r="D41" s="138"/>
      <c r="E41" s="117"/>
      <c r="F41" s="111"/>
      <c r="G41" s="117"/>
      <c r="H41" s="117"/>
      <c r="I41" s="117"/>
      <c r="J41" s="117"/>
      <c r="K41" s="117"/>
    </row>
    <row r="42" spans="4:11" ht="12.75">
      <c r="D42" s="138"/>
      <c r="E42" s="117"/>
      <c r="F42" s="111"/>
      <c r="G42" s="117"/>
      <c r="H42" s="117"/>
      <c r="I42" s="117"/>
      <c r="J42" s="117"/>
      <c r="K42" s="117"/>
    </row>
    <row r="43" spans="4:11" ht="12.75">
      <c r="D43" s="138"/>
      <c r="E43" s="117"/>
      <c r="F43" s="111"/>
      <c r="G43" s="117"/>
      <c r="H43" s="117"/>
      <c r="I43" s="117"/>
      <c r="J43" s="117"/>
      <c r="K43" s="117"/>
    </row>
    <row r="44" spans="4:11" ht="12.75">
      <c r="D44" s="138"/>
      <c r="E44" s="117"/>
      <c r="F44" s="111"/>
      <c r="G44" s="117"/>
      <c r="H44" s="117"/>
      <c r="I44" s="117"/>
      <c r="J44" s="117"/>
      <c r="K44" s="117"/>
    </row>
    <row r="45" spans="4:11" ht="12.75">
      <c r="D45" s="138"/>
      <c r="E45" s="117"/>
      <c r="F45" s="111"/>
      <c r="G45" s="117"/>
      <c r="H45" s="117"/>
      <c r="I45" s="117"/>
      <c r="J45" s="117"/>
      <c r="K45" s="117"/>
    </row>
    <row r="46" spans="4:11" ht="12.75">
      <c r="D46" s="138"/>
      <c r="E46" s="117"/>
      <c r="F46" s="111"/>
      <c r="G46" s="117"/>
      <c r="H46" s="117"/>
      <c r="I46" s="117"/>
      <c r="J46" s="117"/>
      <c r="K46" s="117"/>
    </row>
    <row r="47" spans="4:11" ht="12.75">
      <c r="D47" s="138"/>
      <c r="E47" s="117"/>
      <c r="F47" s="111"/>
      <c r="G47" s="117"/>
      <c r="H47" s="117"/>
      <c r="I47" s="117"/>
      <c r="J47" s="117"/>
      <c r="K47" s="117"/>
    </row>
    <row r="48" spans="4:11" ht="12.75">
      <c r="D48" s="138"/>
      <c r="E48" s="117"/>
      <c r="F48" s="111"/>
      <c r="G48" s="117"/>
      <c r="H48" s="117"/>
      <c r="I48" s="117"/>
      <c r="J48" s="117"/>
      <c r="K48" s="117"/>
    </row>
    <row r="49" spans="4:11" ht="12.75">
      <c r="D49" s="138"/>
      <c r="E49" s="117"/>
      <c r="F49" s="111"/>
      <c r="G49" s="117"/>
      <c r="H49" s="117"/>
      <c r="I49" s="117"/>
      <c r="J49" s="117"/>
      <c r="K49" s="117"/>
    </row>
    <row r="50" spans="4:11" ht="12.75">
      <c r="D50" s="138"/>
      <c r="E50" s="117"/>
      <c r="F50" s="111"/>
      <c r="G50" s="117"/>
      <c r="H50" s="117"/>
      <c r="I50" s="117"/>
      <c r="J50" s="117"/>
      <c r="K50" s="117"/>
    </row>
    <row r="51" spans="4:11" ht="12.75">
      <c r="D51" s="138"/>
      <c r="E51" s="117"/>
      <c r="F51" s="111"/>
      <c r="G51" s="117"/>
      <c r="H51" s="117"/>
      <c r="I51" s="117"/>
      <c r="J51" s="117"/>
      <c r="K51" s="117"/>
    </row>
    <row r="52" spans="4:11" ht="12.75">
      <c r="D52" s="138"/>
      <c r="E52" s="117"/>
      <c r="F52" s="111"/>
      <c r="G52" s="117"/>
      <c r="H52" s="117"/>
      <c r="I52" s="117"/>
      <c r="J52" s="117"/>
      <c r="K52" s="117"/>
    </row>
    <row r="53" spans="4:11" ht="12.75">
      <c r="D53" s="138"/>
      <c r="E53" s="117"/>
      <c r="F53" s="111"/>
      <c r="G53" s="117"/>
      <c r="H53" s="117"/>
      <c r="I53" s="117"/>
      <c r="J53" s="117"/>
      <c r="K53" s="117"/>
    </row>
    <row r="54" spans="4:11" ht="12.75">
      <c r="D54" s="138"/>
      <c r="E54" s="117"/>
      <c r="F54" s="111"/>
      <c r="G54" s="117"/>
      <c r="H54" s="117"/>
      <c r="I54" s="117"/>
      <c r="J54" s="117"/>
      <c r="K54" s="117"/>
    </row>
    <row r="55" spans="4:11" ht="12.75">
      <c r="D55" s="138"/>
      <c r="E55" s="117"/>
      <c r="F55" s="111"/>
      <c r="G55" s="117"/>
      <c r="H55" s="117"/>
      <c r="I55" s="117"/>
      <c r="J55" s="117"/>
      <c r="K55" s="117"/>
    </row>
    <row r="56" spans="4:11" ht="12.75">
      <c r="D56" s="138"/>
      <c r="E56" s="117"/>
      <c r="F56" s="111"/>
      <c r="G56" s="117"/>
      <c r="H56" s="117"/>
      <c r="I56" s="117"/>
      <c r="J56" s="117"/>
      <c r="K56" s="117"/>
    </row>
    <row r="57" spans="4:11" ht="12.75">
      <c r="D57" s="138"/>
      <c r="E57" s="117"/>
      <c r="F57" s="111"/>
      <c r="G57" s="117"/>
      <c r="H57" s="117"/>
      <c r="I57" s="117"/>
      <c r="J57" s="117"/>
      <c r="K57" s="117"/>
    </row>
    <row r="58" spans="4:11" ht="12.75">
      <c r="D58" s="138"/>
      <c r="E58" s="117"/>
      <c r="F58" s="111"/>
      <c r="G58" s="117"/>
      <c r="H58" s="117"/>
      <c r="I58" s="117"/>
      <c r="J58" s="117"/>
      <c r="K58" s="117"/>
    </row>
    <row r="59" spans="4:11" ht="12.75">
      <c r="D59" s="138"/>
      <c r="E59" s="117"/>
      <c r="F59" s="111"/>
      <c r="G59" s="117"/>
      <c r="H59" s="117"/>
      <c r="I59" s="117"/>
      <c r="J59" s="117"/>
      <c r="K59" s="117"/>
    </row>
    <row r="60" spans="4:11" ht="12.75">
      <c r="D60" s="138"/>
      <c r="E60" s="117"/>
      <c r="F60" s="111"/>
      <c r="G60" s="117"/>
      <c r="H60" s="117"/>
      <c r="I60" s="117"/>
      <c r="J60" s="117"/>
      <c r="K60" s="117"/>
    </row>
    <row r="61" spans="4:11" ht="12.75">
      <c r="D61" s="138"/>
      <c r="E61" s="117"/>
      <c r="F61" s="111"/>
      <c r="G61" s="117"/>
      <c r="H61" s="117"/>
      <c r="I61" s="117"/>
      <c r="J61" s="117"/>
      <c r="K61" s="117"/>
    </row>
    <row r="62" spans="4:11" ht="12.75">
      <c r="D62" s="138"/>
      <c r="E62" s="117"/>
      <c r="F62" s="111"/>
      <c r="G62" s="117"/>
      <c r="H62" s="117"/>
      <c r="I62" s="117"/>
      <c r="J62" s="117"/>
      <c r="K62" s="117"/>
    </row>
    <row r="63" spans="4:11" ht="12.75">
      <c r="D63" s="138"/>
      <c r="E63" s="117"/>
      <c r="F63" s="111"/>
      <c r="G63" s="117"/>
      <c r="H63" s="117"/>
      <c r="I63" s="117"/>
      <c r="J63" s="117"/>
      <c r="K63" s="117"/>
    </row>
    <row r="64" spans="4:11" ht="12.75">
      <c r="D64" s="138"/>
      <c r="E64" s="117"/>
      <c r="F64" s="111"/>
      <c r="G64" s="117"/>
      <c r="H64" s="117"/>
      <c r="I64" s="117"/>
      <c r="J64" s="117"/>
      <c r="K64" s="117"/>
    </row>
    <row r="65" spans="4:11" ht="12.75">
      <c r="D65" s="138"/>
      <c r="E65" s="117"/>
      <c r="F65" s="111"/>
      <c r="G65" s="117"/>
      <c r="H65" s="117"/>
      <c r="I65" s="117"/>
      <c r="J65" s="117"/>
      <c r="K65" s="117"/>
    </row>
    <row r="66" spans="4:11" ht="12.75">
      <c r="D66" s="138"/>
      <c r="E66" s="117"/>
      <c r="F66" s="111"/>
      <c r="G66" s="117"/>
      <c r="H66" s="117"/>
      <c r="I66" s="117"/>
      <c r="J66" s="117"/>
      <c r="K66" s="117"/>
    </row>
    <row r="67" spans="4:11" ht="12.75">
      <c r="D67" s="138"/>
      <c r="E67" s="117"/>
      <c r="F67" s="111"/>
      <c r="G67" s="117"/>
      <c r="H67" s="117"/>
      <c r="I67" s="117"/>
      <c r="J67" s="117"/>
      <c r="K67" s="117"/>
    </row>
    <row r="68" spans="4:11" ht="12.75">
      <c r="D68" s="138"/>
      <c r="E68" s="117"/>
      <c r="F68" s="111"/>
      <c r="G68" s="117"/>
      <c r="H68" s="117"/>
      <c r="I68" s="117"/>
      <c r="J68" s="117"/>
      <c r="K68" s="117"/>
    </row>
    <row r="69" spans="4:11" ht="12.75">
      <c r="D69" s="138"/>
      <c r="E69" s="117"/>
      <c r="F69" s="111"/>
      <c r="G69" s="117"/>
      <c r="H69" s="117"/>
      <c r="I69" s="117"/>
      <c r="J69" s="117"/>
      <c r="K69" s="117"/>
    </row>
    <row r="70" spans="4:11" ht="12.75">
      <c r="D70" s="138"/>
      <c r="E70" s="117"/>
      <c r="F70" s="111"/>
      <c r="G70" s="117"/>
      <c r="H70" s="117"/>
      <c r="I70" s="117"/>
      <c r="J70" s="117"/>
      <c r="K70" s="117"/>
    </row>
    <row r="71" spans="4:11" ht="12.75">
      <c r="D71" s="138"/>
      <c r="E71" s="117"/>
      <c r="F71" s="111"/>
      <c r="G71" s="117"/>
      <c r="H71" s="117"/>
      <c r="I71" s="117"/>
      <c r="J71" s="117"/>
      <c r="K71" s="117"/>
    </row>
    <row r="72" spans="4:11" ht="12.75">
      <c r="D72" s="138"/>
      <c r="E72" s="117"/>
      <c r="F72" s="111"/>
      <c r="G72" s="117"/>
      <c r="H72" s="117"/>
      <c r="I72" s="117"/>
      <c r="J72" s="117"/>
      <c r="K72" s="117"/>
    </row>
    <row r="73" spans="4:11" ht="12.75">
      <c r="D73" s="138"/>
      <c r="E73" s="117"/>
      <c r="F73" s="111"/>
      <c r="G73" s="117"/>
      <c r="H73" s="117"/>
      <c r="I73" s="117"/>
      <c r="J73" s="117"/>
      <c r="K73" s="117"/>
    </row>
    <row r="74" spans="4:11" ht="12.75">
      <c r="D74" s="138"/>
      <c r="E74" s="117"/>
      <c r="F74" s="111"/>
      <c r="G74" s="117"/>
      <c r="H74" s="117"/>
      <c r="I74" s="117"/>
      <c r="J74" s="117"/>
      <c r="K74" s="117"/>
    </row>
    <row r="75" spans="4:11" ht="12.75">
      <c r="D75" s="138"/>
      <c r="E75" s="117"/>
      <c r="F75" s="111"/>
      <c r="G75" s="117"/>
      <c r="H75" s="117"/>
      <c r="I75" s="117"/>
      <c r="J75" s="117"/>
      <c r="K75" s="117"/>
    </row>
    <row r="76" spans="4:11" ht="12.75">
      <c r="D76" s="138"/>
      <c r="E76" s="117"/>
      <c r="F76" s="111"/>
      <c r="G76" s="117"/>
      <c r="H76" s="117"/>
      <c r="I76" s="117"/>
      <c r="J76" s="117"/>
      <c r="K76" s="117"/>
    </row>
    <row r="77" spans="4:11" ht="12.75">
      <c r="D77" s="138"/>
      <c r="E77" s="117"/>
      <c r="F77" s="111"/>
      <c r="G77" s="117"/>
      <c r="H77" s="117"/>
      <c r="I77" s="117"/>
      <c r="J77" s="117"/>
      <c r="K77" s="117"/>
    </row>
    <row r="78" spans="4:11" ht="12.75">
      <c r="D78" s="138"/>
      <c r="E78" s="117"/>
      <c r="F78" s="111"/>
      <c r="G78" s="117"/>
      <c r="H78" s="117"/>
      <c r="I78" s="117"/>
      <c r="J78" s="117"/>
      <c r="K78" s="117"/>
    </row>
    <row r="79" spans="4:11" ht="12.75">
      <c r="D79" s="138"/>
      <c r="E79" s="117"/>
      <c r="F79" s="111"/>
      <c r="G79" s="117"/>
      <c r="H79" s="117"/>
      <c r="I79" s="117"/>
      <c r="J79" s="117"/>
      <c r="K79" s="117"/>
    </row>
    <row r="80" spans="4:11" ht="12.75">
      <c r="D80" s="138"/>
      <c r="E80" s="117"/>
      <c r="F80" s="111"/>
      <c r="G80" s="117"/>
      <c r="H80" s="117"/>
      <c r="I80" s="117"/>
      <c r="J80" s="117"/>
      <c r="K80" s="117"/>
    </row>
    <row r="81" spans="4:11" ht="12.75">
      <c r="D81" s="138"/>
      <c r="E81" s="117"/>
      <c r="F81" s="111"/>
      <c r="G81" s="117"/>
      <c r="H81" s="117"/>
      <c r="I81" s="117"/>
      <c r="J81" s="117"/>
      <c r="K81" s="117"/>
    </row>
    <row r="82" spans="4:11" ht="12.75">
      <c r="D82" s="138"/>
      <c r="E82" s="117"/>
      <c r="F82" s="111"/>
      <c r="G82" s="117"/>
      <c r="H82" s="117"/>
      <c r="I82" s="117"/>
      <c r="J82" s="117"/>
      <c r="K82" s="117"/>
    </row>
  </sheetData>
  <sheetProtection password="C4F2" sheet="1" objects="1" scenarios="1"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TopTrim Moulding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SegmentSizer</dc:title>
  <dc:subject/>
  <dc:creator>Mike Smith</dc:creator>
  <cp:keywords/>
  <dc:description/>
  <cp:lastModifiedBy>Michael Poster</cp:lastModifiedBy>
  <cp:lastPrinted>2003-07-17T02:15:51Z</cp:lastPrinted>
  <dcterms:created xsi:type="dcterms:W3CDTF">2003-01-12T03:00:12Z</dcterms:created>
  <dcterms:modified xsi:type="dcterms:W3CDTF">2003-10-28T13:36:38Z</dcterms:modified>
  <cp:category>window trim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